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форма 2-ИП ТС" sheetId="1" r:id="rId1"/>
    <sheet name="сравнение" sheetId="2" r:id="rId2"/>
    <sheet name="Перечень мероприятий" sheetId="3" r:id="rId3"/>
    <sheet name="Форма № 6.1-ИП ТС" sheetId="4" r:id="rId4"/>
    <sheet name="Форма № 6.2-ИП ТС" sheetId="5" r:id="rId5"/>
  </sheets>
  <definedNames/>
  <calcPr fullCalcOnLoad="1"/>
</workbook>
</file>

<file path=xl/sharedStrings.xml><?xml version="1.0" encoding="utf-8"?>
<sst xmlns="http://schemas.openxmlformats.org/spreadsheetml/2006/main" count="1082" uniqueCount="446">
  <si>
    <t>Приложение 1</t>
  </si>
  <si>
    <t>цел 16</t>
  </si>
  <si>
    <t>целев 15</t>
  </si>
  <si>
    <t>богатк</t>
  </si>
  <si>
    <t>маг. участки</t>
  </si>
  <si>
    <t xml:space="preserve"> Инвестиционная программа</t>
  </si>
  <si>
    <t>в ЕСБП</t>
  </si>
  <si>
    <t>Акционерное Общество "Сибирская энергетическая компания"</t>
  </si>
  <si>
    <t>в ИП</t>
  </si>
  <si>
    <t>(наименование регулируемой организации)</t>
  </si>
  <si>
    <t>в сфере теплоснабжения на 2017 год</t>
  </si>
  <si>
    <t>Форма № 2-ИП ТС</t>
  </si>
  <si>
    <t>№
п/п</t>
  </si>
  <si>
    <t xml:space="preserve"> Наименование мероприятий</t>
  </si>
  <si>
    <t>Обоснование необходимости (цель реализации)</t>
  </si>
  <si>
    <t>Описание и место расположения объекта</t>
  </si>
  <si>
    <t xml:space="preserve">Основные технические характеристики </t>
  </si>
  <si>
    <t>Год начала реализа-ции мероприятия</t>
  </si>
  <si>
    <t>Год окончания реализации меропри-ятия</t>
  </si>
  <si>
    <t>Расходы  на реализацию мероприятий в прогнозных ценах, тыс. руб. (с НДС)</t>
  </si>
  <si>
    <t>Наименова-ние показа-теля (мощ-ность, протя-женность, диаметр, и т.п.)</t>
  </si>
  <si>
    <t>Ед.изм.</t>
  </si>
  <si>
    <t>Значение показателя</t>
  </si>
  <si>
    <t>Всего</t>
  </si>
  <si>
    <t>Профинансиро-вано к 2017 
(2016 год указан прогнозно)</t>
  </si>
  <si>
    <t xml:space="preserve">Остаток  финанси-рования </t>
  </si>
  <si>
    <t>в т.ч. за счет платы за под-ключе-ние</t>
  </si>
  <si>
    <t>доп. амортизация</t>
  </si>
  <si>
    <t>до реализа-ции мероприятия</t>
  </si>
  <si>
    <t>после реализа-ции мероприятия</t>
  </si>
  <si>
    <t>Прогнозная стоимость</t>
  </si>
  <si>
    <t>до 2016</t>
  </si>
  <si>
    <t>Группа 1. Строительство, реконструкция  или 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</si>
  <si>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</si>
  <si>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1.1.1.</t>
  </si>
  <si>
    <t>Строительство теплотрассы 2Ду500, L~2750м от ТК 1-В ТЭЦ-2 до территории ООО «АКВА СИТИ» по ул. 1-я Чулымская и резервной перемычки 2Ду300, L~270м по  территории ТЭЦ-2</t>
  </si>
  <si>
    <t>Подключение с 2016 года к теплоснабжению площадок жилой застройки ООО «Аква Сити» по ул. 1-я Чулымская (суммарной нагрузкой 65,6 Гкал/ч до 2025 года)</t>
  </si>
  <si>
    <t>г. Новосибирск, ул. Чулымская</t>
  </si>
  <si>
    <t>Протяженность</t>
  </si>
  <si>
    <t>м</t>
  </si>
  <si>
    <t xml:space="preserve">2Ду500мм, L~2750м; 2Ду500мм, L~270м </t>
  </si>
  <si>
    <t>2014</t>
  </si>
  <si>
    <t>2016</t>
  </si>
  <si>
    <t>1.1.2.</t>
  </si>
  <si>
    <t>Строительство теплотрассы 1Ду400, L~2960м от ТЭЦ-3 до ЦТП «Затон» и 2Ду400, L~2700м от ЦТП «Затон» до площадки строительства ООО «Доступное Жилье Новосибирск»</t>
  </si>
  <si>
    <t>Подключение с 2016 года к теплоснабжению площадки жилой застройки ООО «Доступное Жилье Новосибирск» по ул. Большая в Ленинском районе с общей тепловой нагрузкой 56,329 Гкал/ч. до 2022 года.</t>
  </si>
  <si>
    <t>г. Новосибирск, ул. Большая</t>
  </si>
  <si>
    <t>2Ду 300 - 2972</t>
  </si>
  <si>
    <t>2Ду500мм L~2972 м, 2Ду500мм L~5309 м.</t>
  </si>
  <si>
    <t>1.1.3.</t>
  </si>
  <si>
    <t>Подключение к системе теплоснабжения площадки застройки ООО"АКД-Мета" по ул. Лескова в г. Новосибирске</t>
  </si>
  <si>
    <t>Исполнение требований постановления Правительства РФ от 16 апреля 2012 г. N 307 по строительству теплотрасс для подключения объектов капитального строительства в срок не более 18 месяцев</t>
  </si>
  <si>
    <t>г. Новосибирск, ул.Б.Богаткова</t>
  </si>
  <si>
    <t>Дополнительно подключаемая нагрузка потребителей</t>
  </si>
  <si>
    <t>Гкал/ час</t>
  </si>
  <si>
    <t>1.2. Строительство иных объектов системы централизованного теплоснабжения за исключением тепловых сетей, в целях подключения потребителей</t>
  </si>
  <si>
    <t>1.2.1.</t>
  </si>
  <si>
    <t>1.3. Увеличение пропускной способности существующих тепловых сетей в целях подключения потребителей</t>
  </si>
  <si>
    <t>1.3.1.</t>
  </si>
  <si>
    <t>1.4. Увеличение мощности и производительности существующих объектов централизованного теплоснабжения, за исключением тепловых сетей в целях подключения потребителей</t>
  </si>
  <si>
    <t>1.4.1.</t>
  </si>
  <si>
    <t>Всего по группе 1.</t>
  </si>
  <si>
    <t>Группа 2. Строительство новых объектов 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</si>
  <si>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2.1.</t>
  </si>
  <si>
    <t>Организация нового золоотвала ТЭЦ-2,3</t>
  </si>
  <si>
    <t>Обеспечение возможности складирования золошлаков ТЭЦ-2,3 в объеме до 4,5 млн. куб.м на перспективный период эксплуатации (на угле) до 15 лет.</t>
  </si>
  <si>
    <t>ТЭЦ-3, г. Новосибирск, ул. Большая 310.</t>
  </si>
  <si>
    <t>Объем свободной ёмкости</t>
  </si>
  <si>
    <t>тыс. м3</t>
  </si>
  <si>
    <t>Обеспечение возможности складирования золошлаков ТЭЦ-2,3 в объеме до 4,5 млн. куб. м на перспективный период эксплуатации (на угле) до 15 лет с 2022 г.</t>
  </si>
  <si>
    <t>Земельный участок (~100 га), технологические дамбы, система электроснабжения, трубопроводы (определяется по результатам ПИР)</t>
  </si>
  <si>
    <t>2.2.</t>
  </si>
  <si>
    <t>Программа переключения тепловых сетей котельных г.Куйбышева в зону теплоснабжения Барабинской ТЭЦ</t>
  </si>
  <si>
    <t>Повышение начиная с 2018 года качества и надёжности теплоснабжения потребителей г. Куйбышева. Увеличение полезного отпуска от БТЭЦ на 10 тыс.Гкал/год. Снижение удельных расходов топлива с 300 ТУТ/Гкал до 160 ТУТ/Гкал.</t>
  </si>
  <si>
    <t>г. Куйбышев</t>
  </si>
  <si>
    <t>ТС</t>
  </si>
  <si>
    <t>Всего по группе 2.</t>
  </si>
  <si>
    <t>Группа 3. Реконструкция или модернизация существующих объектов в целях снижения уровня износа существующих объектов  и (или) поставки энергии от разных источников</t>
  </si>
  <si>
    <t xml:space="preserve">3.1. Реконструкция или модернизация существующих тепловых сетей </t>
  </si>
  <si>
    <t>3.1.1.</t>
  </si>
  <si>
    <t>Техническое перевооружение магистрального участка тепловой сети от камеры№05_0901 до №05_0902</t>
  </si>
  <si>
    <t xml:space="preserve">Выполнение требований п. 8.17. СНиП 41-02-2003 «Тепловые сети» о соблюдении располагаемого напора сетевой воды перед потребителем не менее 15 м.вод.ст. обеспечивающее надёжность теплоснабжения потребителей по ул. Выборной с 2016 г. </t>
  </si>
  <si>
    <t>г. Новосибирск, ул. Выборная</t>
  </si>
  <si>
    <t>Дем-ж подзем. тр-ов 2Ду500, монтаж нов. точки врезки в труб. Ду1000, прокладка тр-ов с ППУ изол-ей, на низких опорах, порядка 500м; СОДК; 5 неподвижных опор, зап. арм. Ду500 - 2 шт.</t>
  </si>
  <si>
    <t>3.1.2.</t>
  </si>
  <si>
    <t>Реконструкция ПНС-1</t>
  </si>
  <si>
    <t>Выполнение с 2017 г. требований п. 8.17. СНиП 41-02-2003 «Тепловые сети» о соблюдении располагаемого напора сетевой воды перед зданиями потребителей в зоне теплоснабжения ПНС-1 не менее 15 м.вод.ст.</t>
  </si>
  <si>
    <t>г. Новосибирск, Октябрьский район (рядом с Коммунальным мостом)</t>
  </si>
  <si>
    <t>Сетевые насосы</t>
  </si>
  <si>
    <t>шт.</t>
  </si>
  <si>
    <t>Три насосных агрегата, трубопроводы, арматура, кабели электроснабжения и контрольные.</t>
  </si>
  <si>
    <t>3.1.3.</t>
  </si>
  <si>
    <t>Замена магистральных тепловых сетей</t>
  </si>
  <si>
    <t>1. Приведение с 2015 года состояния участков магистральных тепловых сетей к требованиям НТД (СНиП 41-02-2003 Тепловые сети, СНиП 41-03-2003 Тепловая изоляция оборудования и трубопроводов). 2. Исключение случаев некачественного теплоснабжения.</t>
  </si>
  <si>
    <t>г. Новосибирск</t>
  </si>
  <si>
    <t>3.1.4.</t>
  </si>
  <si>
    <t>Замена магистральных участков тепловых сетей*</t>
  </si>
  <si>
    <t>Приведение с 2016г. состояния участков магистральных тепловых сетей к требованиям НТД (СНиП 41-02-2003 Тепловые сети, СНиП 41-03-2003 Тепловая изоляция оборудования и трубопроводов).
Изменение качественных характеристик объекта в соответствии с требованиями п.4.2 ГОСТ 30732.
Оснащение системой ОДК</t>
  </si>
  <si>
    <t>Приведение с 2016 года состояния участков магистральных тепловых сетей к требованиям НТД (СНиП 41-02-2003 Тепловые сети, СНиП 41-03-2003 Тепловая изоляция оборудования и трубопроводов), а также исключение случаев некачественного теплоснабжения.</t>
  </si>
  <si>
    <t>81 уч. магистральных тепловых сетей общей протяженностью 8919 м., средний диаметр 600 мм</t>
  </si>
  <si>
    <t>3.1.3.1</t>
  </si>
  <si>
    <t>Теплотрасса по ул. Серебренниковская от ТК_123 до ТК_124</t>
  </si>
  <si>
    <t>3.1.3.2</t>
  </si>
  <si>
    <t>Теплотрасса по ул. Дачная от ТК_1148 до ТК_1148А</t>
  </si>
  <si>
    <t>3.1.3.3</t>
  </si>
  <si>
    <t>Теплотрасса по ул. Тульская от ТК726А до ТК_727</t>
  </si>
  <si>
    <t>3.1.3.4</t>
  </si>
  <si>
    <t>Теплотрасса по ул. Фабричная от ТК_202Б до ТК_202В</t>
  </si>
  <si>
    <t>3.1.3.5</t>
  </si>
  <si>
    <t>Теплотрасса по ул. Доватора от ТК_0117 (2 нитка ТЭЦ-5) до т.А в направлении ТК_0118 (2 нитка ТЭЦ-5)</t>
  </si>
  <si>
    <t>3.1.3.6</t>
  </si>
  <si>
    <t>Теплотрасса по ул. Ленинградская от ТК_1004 до ТК_1005</t>
  </si>
  <si>
    <t>3.1.3.7</t>
  </si>
  <si>
    <t>Теплотрасса по ул. Доватора от ТК_0117 (2 нитка ТЭЦ_5) до ТК_0118 (2 нитка ТЭЦ_5)</t>
  </si>
  <si>
    <t>3.1.3.8</t>
  </si>
  <si>
    <t>Теплотрасса по ул. Красина от ТК_1303 до ТК_1304</t>
  </si>
  <si>
    <t>3.1.3.9</t>
  </si>
  <si>
    <t xml:space="preserve"> Теплотрасса по территории НИИЖТ от ТК_1205 до ТК_1206</t>
  </si>
  <si>
    <t>3.1.3.10</t>
  </si>
  <si>
    <t>Теплотрасса по ул. Горького от ТК_504-2 до ТК_504-4</t>
  </si>
  <si>
    <t>3.1.3.11</t>
  </si>
  <si>
    <t>Теплотрасса по ул. Р.Корсакова от ТК_504 до ТК_504-1</t>
  </si>
  <si>
    <t>3.1.3.12</t>
  </si>
  <si>
    <t xml:space="preserve"> Теплотрасса по ул. Объединения от ТК_1106 до ТК_1107</t>
  </si>
  <si>
    <t>3.1.3.13</t>
  </si>
  <si>
    <t>Теплотрасса по ул. Лазурная от ТК_0804А до ТК_0804б</t>
  </si>
  <si>
    <t>3.1.3.14</t>
  </si>
  <si>
    <t>Теплотрасса по ул. Советская от ТК_426 до ТК_427</t>
  </si>
  <si>
    <t>3.1.3.15</t>
  </si>
  <si>
    <t>Теплотрасса по ул. Костычева от ТК_216 до ТК_217</t>
  </si>
  <si>
    <t>3.1.3.16</t>
  </si>
  <si>
    <t>Теплотрасса по ул. С.Щедрина от ТК_1501 до ТК_1501А</t>
  </si>
  <si>
    <t>3.1.3.17</t>
  </si>
  <si>
    <t>Теплотрасса по ул. С.Щедрина от ТК_1501А до ТК_1502</t>
  </si>
  <si>
    <t>3.1.3.18</t>
  </si>
  <si>
    <t>Теплотрасса по ул. Светлая от ТК_0202 до ТК_0203</t>
  </si>
  <si>
    <t>3.1.3.19</t>
  </si>
  <si>
    <t>Теплотрасса по ул. Артиллерийская от ТК_2906 до ТК_2905</t>
  </si>
  <si>
    <t>3.1.3.20</t>
  </si>
  <si>
    <t>Теплотрасса по ул. О.Жилиной от ТК_1605 до ТК_1605-1</t>
  </si>
  <si>
    <t>3.1.3.21</t>
  </si>
  <si>
    <t xml:space="preserve">Теплотрасса №01 (1 нитка) от ТЭЦ-5 до ПНС-6. Участок от ТК-0121 (1 нитка ТЭЦ-5) до ТК-1123 (1 нитка) </t>
  </si>
  <si>
    <t>3.1.3.22</t>
  </si>
  <si>
    <t>Теплотрасса №01 (2 нитка) от ТЭЦ-5 до ПНС-6. Участок от ТК-0121 (2 нитка ТЭЦ-5) до ТК-0123 (2 нитка)</t>
  </si>
  <si>
    <t>3.1.3.23</t>
  </si>
  <si>
    <t>Теплотрасса 1-МС-ТК 429 -ТК 141-10192 по ул. Крылова. Участок от ТК_136-3 до ТК_136-5</t>
  </si>
  <si>
    <t>3.1.3.24</t>
  </si>
  <si>
    <t>Теплотрасса 1-МС-ТК 209а -ТК 209а-19-10216 по ул. Фабричная. Участок от ТК_209А-13 до ТК_209А-13Б</t>
  </si>
  <si>
    <t>3.1.5.</t>
  </si>
  <si>
    <t>Замена станций частотного управления СН-1 и СН-2 на ПНС-11</t>
  </si>
  <si>
    <t>Восстановление к началу отопительного сезона 2016-2017гг. возможности регулирования основных параметров ПНС-11 в условиях изменения напорно-расходной характеристики сети, снижение энергопотребления на 4047 тыс. кВтч.</t>
  </si>
  <si>
    <t>г. Новосибирск, Гусинобродское Шоссе, 20</t>
  </si>
  <si>
    <t>Электрошкафы станций частотного управления</t>
  </si>
  <si>
    <t>Станции частотного управления - 2 шт.</t>
  </si>
  <si>
    <t>3.1.6.</t>
  </si>
  <si>
    <t xml:space="preserve">Реконструкция ПНС-2 (ж/м Станиславский) </t>
  </si>
  <si>
    <t>Обеспечение возможности подключения потребителей в зоне действия ПНС-2 с нагрузкой 103 Гкал/ч с 2022 года.</t>
  </si>
  <si>
    <t>г. Новосибирск, ул. Ударная 1/1</t>
  </si>
  <si>
    <t>насосы</t>
  </si>
  <si>
    <t xml:space="preserve">8 насосов производительностью 2500 м3/ч, электротехническое и тепломеханическое оборудование (арматура, кабельные связи) </t>
  </si>
  <si>
    <t>3.1.7.</t>
  </si>
  <si>
    <t>Монтаж приборов учета холодной и горячей воды на объектах собственных нужд АО «СИБЭКО»</t>
  </si>
  <si>
    <t>Установка приборов учета холодной и горячей воды на 64 объектах собственных нужд АО «СИБЭКО», предупреждение убытков Общества в размере 31,6 млн. руб/год, сокращение потребления холодной воды на 6 100 куб. м, сточных вод на 11 000 куб. м в год с 2017г</t>
  </si>
  <si>
    <t>Мастерские участки на ЦТП АО «СИБЭКО» (г. Новосибирск)</t>
  </si>
  <si>
    <t>Узлы учета ХВС и ГВС</t>
  </si>
  <si>
    <t>Узлы учета ХВС и ГВС - 64 шт.</t>
  </si>
  <si>
    <t>3.1.8.</t>
  </si>
  <si>
    <t>Устройство дуговой защиты ячеек КРУ и КСО на ПНС – 1,2,4,5,8.</t>
  </si>
  <si>
    <t>Установка к 2021 году быстродействующих защит от дуговых коротких замыканий в 78 ячейках КРУ и КСО на ПНС-1,2,4,5,8. Снижение издержек и рисков от возможных аварийных остановок ПНС на 11891,4 тыс. руб.</t>
  </si>
  <si>
    <t>ПНС-1 ул. Большевистская 12; ПНС-2 ул. Ударная 1/1А; ПНС-4 ул. Лазарева 40; ПНС-5 ул. Минина 20/1; ПНС-8 ул. Пожарского 33</t>
  </si>
  <si>
    <t>Устройство дуговой защиты</t>
  </si>
  <si>
    <t>Установка к 2019 году быстродействующих защит от дуговых коротких замыканий в 78 ячейках КРУ и КСО на ПНС-1,2,4,5,8. Снижение издержек и рисков от возможных аварийных остановок ПНС на 11891,4 тыс. руб.</t>
  </si>
  <si>
    <t>Устройство дуговой защиты - 78 шт., волоконно-оптический датчик - 234 шт.</t>
  </si>
  <si>
    <t xml:space="preserve">3.2. Реконструкция или модернизация существующих объектов  системы централизованного теплоснабжения, за исключением тепловых сетей </t>
  </si>
  <si>
    <t>3.2.1.</t>
  </si>
  <si>
    <t>ТЭЦ-4. Техперевооружение. Замена паропроводов острого пара поперечных связей 3 очереди</t>
  </si>
  <si>
    <t xml:space="preserve">1. Выполн. в 2017 году требований Заключения экспертизы пром. безопасности № 60-ТУ-49594-2012 от 13.03.2012г. 2. Продление в 2017 г. паркового ресурса паропроводов III очереди на 220 тысяч часов. 3. Исключение с 2017 года случаев повреждения паропроводов свежего пара. </t>
  </si>
  <si>
    <t>ТЭЦ-4, г. Новосибирск, ул. Б.Хмельницкого, 102</t>
  </si>
  <si>
    <t>Блоки и детали паропроводов, элементы опорно-подвесной системы</t>
  </si>
  <si>
    <t>т</t>
  </si>
  <si>
    <t>Блоки и детали паропроводов – 187769,46 кг, элементы опорно-подвесной системы – 21871,22 кг, арматура Ду 150 и Ду 250 – 14 шт., полы.</t>
  </si>
  <si>
    <t>3.2.2.</t>
  </si>
  <si>
    <t>Локальные котельные. Техперевооружение СОУЭ и АУПС</t>
  </si>
  <si>
    <t xml:space="preserve">1. Выполнение в 2015 г. требований предписания №113/1/1 от 18.04.2014г., выданного ОНД ГУ МЧС России по Новосибирскому району НСО. 2.Приведение в 2015г. к требованиям действующей НТД (ФЗ №123-ФЗ от 22.07.2008г., СП 5.13130.2009, НПБ 104-03).
</t>
  </si>
  <si>
    <t>Помещения</t>
  </si>
  <si>
    <t>м2</t>
  </si>
  <si>
    <t>Помещения общей площадью 3600 м2</t>
  </si>
  <si>
    <t>3.2.3.</t>
  </si>
  <si>
    <t>ТЭЦ-3. Техперевооружение турбины Т-100/120-130 ст. № 13</t>
  </si>
  <si>
    <t>Сохранение после 2016 года установленной электрической мощности турбины - 100 МВт. Тепловой - 160 Гкал/ч. Назначается новый срок эксплуатации турбины 220 тыс. час.</t>
  </si>
  <si>
    <t>ТЭЦ-3, г. Новосибирск, ул. Большая 310</t>
  </si>
  <si>
    <t>Цилиндр высокого давления (в сборе), блок стопорного клапана, ЭГСР, эжектор уплотнений</t>
  </si>
  <si>
    <t xml:space="preserve"> Цилиндр высокого давления (в сборе) - 1 шт., блок стопорного клапана - 1 ком., ЭГСР - 1 ком., основные эжектора - 2 шт., пароперепускные трубы ВД, эжектор уплотнений - 1 шт.</t>
  </si>
  <si>
    <t>3.2.4.</t>
  </si>
  <si>
    <t>ТЭЦ-4.Техперевооружение. Реконструкция угольного склада</t>
  </si>
  <si>
    <t>Исключение влияния запрета эксплуатации крана на подачу угля с угольного склада на конвейер 8/1 с 2016 г., путём перехода на 100% бульдозерную подачу.</t>
  </si>
  <si>
    <t>Конвейер угля</t>
  </si>
  <si>
    <t>Исключение влияния запрета эксплуатации крана на подачу угля с угольного склада на конвейер 8/1 с 2017 г., путём перехода на 100% бульдозерную подачу</t>
  </si>
  <si>
    <t>Качающиеся питатели - 2 шт; бункера приема угля - 2 шт; ленточный конвейер угля (около 61м); узел пересыпки - 1 шт; кабельные линии.</t>
  </si>
  <si>
    <t>3.2.5.</t>
  </si>
  <si>
    <t>ТЭЦ-5. Пожарный водовод</t>
  </si>
  <si>
    <t>Приведение к 2021 г. системы наружного пожарного водоснабжения ТЭЦ-5 к требованиям действующей НТД (СНиП 2.04.02-84*).</t>
  </si>
  <si>
    <t>ТЭЦ-5. г. Новосибирск, ул.Выборная, 201</t>
  </si>
  <si>
    <t>Трубопровод</t>
  </si>
  <si>
    <t>Приведение в 2023 г. системы наружного водоснабжения ТЭЦ-5 к требованиям действующей НТД (СНиП 2.04.02-84*). Отсутствие штрафных санкций до 200 тыс. руб.</t>
  </si>
  <si>
    <t xml:space="preserve">Трубопровод - 982 м, арматура - 10 шт. пожарные гидранты - 5 шт. </t>
  </si>
  <si>
    <t>3.2.6.</t>
  </si>
  <si>
    <t>ТЭЦ-5. Техперевооружение газового хозяйства</t>
  </si>
  <si>
    <t>Приведение опасного производственного объекта в соответствие к требованиям НТД (ПБ 12-529-03 «Правил безопасности систем газораспределения и газопотребления»).</t>
  </si>
  <si>
    <t>Запорно-регулирующая арматура, ПЗК</t>
  </si>
  <si>
    <t>Арматура, ПЗК - 168 шт., газопроводы, КИПиА</t>
  </si>
  <si>
    <t>3.2.7.</t>
  </si>
  <si>
    <t>Использование ЗШС НТЭЦ-2,3</t>
  </si>
  <si>
    <t>Организация свободных емкостей на золоотвалах ТЭЦ-2 и ТЭЦ-3 для складирования золошлаков при сжигании углей, обеспечение требований НТД (СО 153-34.20.501-2003). Создание к 2017 году свободных рабочих емкостей золоотвалов ТЭЦ-2, 3 в объеме 665 тыс.м3.</t>
  </si>
  <si>
    <t>Перемещение ЗШС</t>
  </si>
  <si>
    <t>тыс. куб.м.</t>
  </si>
  <si>
    <t>Перемещение ЗШС - 4 719 тыс. куб.м.
Разработка торфа - 444 тыс. куб.м.
Разработка ПГС - 2 076 тыс. куб.м.</t>
  </si>
  <si>
    <t>3.2.8.</t>
  </si>
  <si>
    <t>ТЭЦ-2. Техперевооружение. Замена питателей сырого угля котлов 4-ой очереди</t>
  </si>
  <si>
    <t>Повышение надёжности и снижение присосов воздуха на 5% в системы пылеприготовления котлов к 2024 г.</t>
  </si>
  <si>
    <t>ТЭЦ-2. г. Новосибирск, ул.Станционная 4</t>
  </si>
  <si>
    <t>Шнековые питатели</t>
  </si>
  <si>
    <t>Шнековые питатели - 8 шт., частотный привод - 8 шт., электродвигатели - 8 шт.</t>
  </si>
  <si>
    <t>3.2.9.</t>
  </si>
  <si>
    <t>ТЭЦ-3. Техперевооружение. Замена паропроводов острого пара поперечных связей 4 очереди</t>
  </si>
  <si>
    <t>1. Исключение в 2014 г. случаев повреждения паропроводов свежего пара. 
2. Повышение надежности работы оборудования.</t>
  </si>
  <si>
    <t>Паропровод, опорно-подвесная система</t>
  </si>
  <si>
    <t>Паропровод - 121,6 т, арматура - 114 шт., КИПиА - 4 шт., опоры и подвесная система - 9671 кг, трубопровод Ду 76х13 мм - 490 м, вентиль Ду 50 – 2 шт. Кабельные линии.</t>
  </si>
  <si>
    <t>3.2.10.</t>
  </si>
  <si>
    <t xml:space="preserve">ТЭЦ-4. Установка водогрейного котла </t>
  </si>
  <si>
    <t>1. Выполнение договорных обязательств энергокомпании по качеству теплоснабжения подключенных потребителей. 2. Исключение дефицита тепловой мощности до 2030 г.</t>
  </si>
  <si>
    <t>Водогрейный котел КВ-ГМ-139,6-150</t>
  </si>
  <si>
    <t>Водогрейный котел КВ-ГМ-139,6-150 - 1шт, ДС – 2 шт., ДВ – 2 шт., ДРГ – 1 шт., сетевые насосы 3шт.</t>
  </si>
  <si>
    <t>3.2.11.</t>
  </si>
  <si>
    <t>ТЭЦ-2. Техперевооружение котла ТП-81 ст.№7 (с заменой барабана)</t>
  </si>
  <si>
    <t>Обеспечение работоспособности котла с 2020 года, исключение рисков нанесения ущерба АО "СИБЭКО" за утрату мощности в размре 122 млн.руб./год</t>
  </si>
  <si>
    <t>Барабан</t>
  </si>
  <si>
    <t>Барабан - 1 шт.</t>
  </si>
  <si>
    <t>3.2.12.</t>
  </si>
  <si>
    <t>ТЭЦ-2. Реконструкция схемы контроля водно-химического режима</t>
  </si>
  <si>
    <t>Выполнение требований нормативных документов, в т.ч. СО 153-34.37.303-2003 и п. 4.8.13 Правил технической эксплуатации электрических станций и сетей Российской Федерации для Новосибирской ТЭЦ-2. Сокращение возможных убытков в размере 20 480 тыс. руб. после 2023 г.</t>
  </si>
  <si>
    <t>Приборы автоматического контроля</t>
  </si>
  <si>
    <t>Приборы автоматического контроля 109 шт, устройства подготовки проб - 75 шт.</t>
  </si>
  <si>
    <t>3.2.13.</t>
  </si>
  <si>
    <t>ТЭЦ-2. Реконструкция тепло-механического и насосного оборудования теплоснабжения</t>
  </si>
  <si>
    <t>Выполнение мероприятия "Схемы теплоснабжения г. Новосибирска до 2030 г." актуализированной в 2015 году: обеспечение гидравлического режима 2-го района тепловых сетей с 2020 года, увеличение циркуляции на 2200 м3/ч, сокращение величины убытков от возможных</t>
  </si>
  <si>
    <t>Увеличение циркуляции</t>
  </si>
  <si>
    <t xml:space="preserve">м3/ч </t>
  </si>
  <si>
    <t>3.2.14.</t>
  </si>
  <si>
    <t>ТЭЦ-5. Дамбы наращивания 3-го яруса золоотвала №2</t>
  </si>
  <si>
    <t>Обеспечение с 2019 года свободной емкости золоотвала №2 ТЭЦ-5 для размещения золошлаков в размере 2,87 млн. м3</t>
  </si>
  <si>
    <t>Обеспечить в 2019 году свободную емкость для размещения золошлаков ТЭЦ-5 в размере 2,87 млн. м3</t>
  </si>
  <si>
    <t>3-й ярус золоотвала №2, система пылеподавления, контрольно-измерительная аппаратура</t>
  </si>
  <si>
    <t>3.2.15.</t>
  </si>
  <si>
    <t>ТЭЦ-5. Модернизация инженерных заграждений</t>
  </si>
  <si>
    <t>Исключение (затруднение) в 2017 году несанкционированного доступа посторонних на территорию объекта, повышение надежности охраны объекта, контроль доступа на территорию охраняемых объектов в соответствии с требованиями 256-ФЗ от 21 июля 2011 года, ПП РФ от 5 мая 2012 года №458.</t>
  </si>
  <si>
    <t>Доп. ограждение</t>
  </si>
  <si>
    <t>Дополнительное ограждение  - 80 м., СББ из АКЛ «Егоза» - 80 м., «Радий-М» - 2 к-та, ЭМЗ - 2шт., считыватель - 4шт., дверь распашная металлическая - 2шт., противоподкопное заграждение - 1500м.</t>
  </si>
  <si>
    <t>3.2.16.</t>
  </si>
  <si>
    <t xml:space="preserve">БТЭЦ. Установка ограждений  </t>
  </si>
  <si>
    <t>Исключение в 2017 году несанкционированного доступа посторонних на территорию объекта, повышение надежности охраны объекта, контроль доступа на территорию охраняемого объекта в соответствии с требованиями 256-ФЗ от 21 июля 2011 года, ПП     Р Ф от 5 мая 2012 года №458 .</t>
  </si>
  <si>
    <t>БТЭЦ, г. Куйбышев, ул. Савкина Грива 1</t>
  </si>
  <si>
    <t>Ограждение «Махаон»</t>
  </si>
  <si>
    <t>Ограждение «Махаон» -290м, дополнительное ограждение СББ АКЛ «Егоза» - 1000 м. противоподкопное заграждение  – 2 790 м.</t>
  </si>
  <si>
    <t>3.2.17.</t>
  </si>
  <si>
    <t>ТЭЦ-2. Техперевооружение котла ТП-81 ст.№8 (с заменой барабана)</t>
  </si>
  <si>
    <t>Обеспечение работоспособности котла с 2019 года, для исключения потерь компании за утрату мощности в размере 122 млн. руб./год.</t>
  </si>
  <si>
    <t>Обеспечение работоспособности котла с 2019 года, для исключения потерь компании за утрату мощности в размере 122  млн. руб./год</t>
  </si>
  <si>
    <t>Барабан - 1 шт.,
роликоопоры барабана - 2 шт.</t>
  </si>
  <si>
    <t>3.2.18.</t>
  </si>
  <si>
    <t>ТЭЦ-2. Техперевооружение. Сетевые насосы №№1,2,3.</t>
  </si>
  <si>
    <t xml:space="preserve">Сохранение после 2019 года тепло – гидравлического режима тепловых сетей г. Новосибирска от ТЭЦ-2, создание возможности увеличения циркуляции на 2500 т/ч. </t>
  </si>
  <si>
    <t>Насосы</t>
  </si>
  <si>
    <t>Насосы - 3 шт., арматура, выключатели</t>
  </si>
  <si>
    <t>3.2.19.</t>
  </si>
  <si>
    <t>ТЭЦ-4. Техперевооружение теплофикационной установки</t>
  </si>
  <si>
    <t>Обеспечение в 2017 году бесперебойной работы 1 и 2 очередей станции и исключение потерь компании за утрату мощности и недовыработку тепловой и электрической энергии в размере 32 682 тыс. руб./сутки</t>
  </si>
  <si>
    <t>Протяженность трубопровода</t>
  </si>
  <si>
    <t xml:space="preserve">Трубопровод (250 м.);
запорной арматуры (5 шт.). </t>
  </si>
  <si>
    <t>Всего по группе 3.</t>
  </si>
  <si>
    <t>Группа 4. Мероприятия, направленные на снижение негативного воздействия  на окружающую среду, достижение  плановых значений показателей  надежности и энергетической эффективности объектов теплоснабжения , повышение эффективности работы систем централизованного теплоснабжения</t>
  </si>
  <si>
    <t>4.1.</t>
  </si>
  <si>
    <t>Модернизация изоляции магистральных тепловых сетей</t>
  </si>
  <si>
    <t>1. Приведение в 2016 году состояния 24 175 п.м теплотрасс к требованиям НТД (СНиП 41-03-2003 Тепловая изоляция оборудования и трубопроводов)
2. Снижение потерь тепловой энергии с 2016 года на 204 215 Гкал/год.</t>
  </si>
  <si>
    <t>п.м.</t>
  </si>
  <si>
    <t>24 175 п.м</t>
  </si>
  <si>
    <t>4.2.</t>
  </si>
  <si>
    <t>Модернизация изоляции тепловых сетей (2017 год)</t>
  </si>
  <si>
    <t>Приведение с 2017 года состояния 24 310,5 п.м теплотрасс к требованиям НТД (СНиП 41-03-2003 Тепловая изоляция оборудования и трубопроводов) и сокращение потерь тепловой энергии при её передачи</t>
  </si>
  <si>
    <t>Модернизации изоляции на 24 310,5 м трубопроводов</t>
  </si>
  <si>
    <t>4.3.</t>
  </si>
  <si>
    <t xml:space="preserve">ТЭЦ-4. Наращивание дымовой трубы </t>
  </si>
  <si>
    <t>Сохранение величины санитарно-защитной зоны, снижение с 2022 года приземной концентрации вредных выбросов и штрафных санкций в размере 17 919 тыс. руб.</t>
  </si>
  <si>
    <t>Высота трубы №2, трубы №3</t>
  </si>
  <si>
    <t>Труба №2 -60, труба №3 - 60</t>
  </si>
  <si>
    <t>Труба №2 -80, труба №3 - 100</t>
  </si>
  <si>
    <t>Строительные работы по усилению и наращиванию дымовых труб №2,3.</t>
  </si>
  <si>
    <t>4.4.</t>
  </si>
  <si>
    <t>ТЭЦ-2. Техперевооружение. Установка газоплотных панелей</t>
  </si>
  <si>
    <t>Снижение с 2022г. до 20 % присосов воздуха, повышение КПД котлоагрегата на ~0,187 %, снижение потребления топлива на ~292 т.у.т/год</t>
  </si>
  <si>
    <t>Газоплотные конструкции и панели</t>
  </si>
  <si>
    <t>4.5.</t>
  </si>
  <si>
    <t>ТЭЦ-4. Замена размораживающего устройства</t>
  </si>
  <si>
    <t>Снижение с 2021г. эксплуатационных издержек ТЭЦ-4: экономия топлива 8 280 т.у.т/год, снижение потерь конденсата на 31 028 т/год</t>
  </si>
  <si>
    <t>Комплект электронагревателей, КТПН</t>
  </si>
  <si>
    <t>компл.</t>
  </si>
  <si>
    <t>4.6.</t>
  </si>
  <si>
    <t>Внедрение системы интеллектуального теплоснабжения (ИнТеп) в г.Новосибирске (1РТС, 2РТС, 4РТС, 5РТС, 6РТС)</t>
  </si>
  <si>
    <t>Повышение эффективности и надёжности тепловых сетей. Создание инструмента Топ-менеджера для стратегического и оперативного управления тепловым рынком г. Новосибирска к 2019 году</t>
  </si>
  <si>
    <t>Филиал "Тепловые сети" АО «СИБЭКО», г.Новосибирск, ул.Серебренниковская, д.4</t>
  </si>
  <si>
    <t>Устройства (ПК, смартфоны, планшеты, серверы), оборудованные системой ИнТеп</t>
  </si>
  <si>
    <t>Всего по группе 4.</t>
  </si>
  <si>
    <t>Группа 5. Вывод из эксплуатации, консервация и демонтаж  объектов системы централизованного теплоснабжения</t>
  </si>
  <si>
    <t xml:space="preserve">5.1. Вывод из эксплуатации, консервация и демонтаж тепловых сетей </t>
  </si>
  <si>
    <t>5.1.1.</t>
  </si>
  <si>
    <t xml:space="preserve">5.2. Вывод из эксплуатации, консервация и демонтаж иных объектов  системы централизованного теплоснабжения, за исключением тепловых сетей </t>
  </si>
  <si>
    <t>5.2.1.</t>
  </si>
  <si>
    <t>Всего по группе 5.</t>
  </si>
  <si>
    <t>ИТОГО по программе</t>
  </si>
  <si>
    <t>* В проекте учтены в том числе участки 2017 года и после 2017 года без  пообъектной расшифровки</t>
  </si>
  <si>
    <t>Генеральный директор</t>
  </si>
  <si>
    <t>Р.Д. Власов</t>
  </si>
  <si>
    <t>М.П.</t>
  </si>
  <si>
    <t>Ф.И.О.</t>
  </si>
  <si>
    <t>Инвестиционная программа</t>
  </si>
  <si>
    <t>в сфере теплоснабжения на 2016-2018 годы</t>
  </si>
  <si>
    <t>Утв. ИП в сфере тепла</t>
  </si>
  <si>
    <t>Отклонение</t>
  </si>
  <si>
    <t>Профинансиро-вано к 2016</t>
  </si>
  <si>
    <t>в т.ч. по годам</t>
  </si>
  <si>
    <t>плата</t>
  </si>
  <si>
    <t>Подключение к системе теплоснабжения площадки застройки ООО "Строймиссия" по ул. Покатная в г. Новосибирске</t>
  </si>
  <si>
    <t>Установка регуляторов давления на магистральных тепловых сетях АО «СИБЭКО»</t>
  </si>
  <si>
    <t>ТЭЦ-2. Техперевооружение систем виброконтроля турбин</t>
  </si>
  <si>
    <t>ТЭЦ-3. Техперевооружение турбины Т-100/120-130 ст. № 11</t>
  </si>
  <si>
    <t>ТЭЦ-4. Техперевооружение коммерческого узла учета газа</t>
  </si>
  <si>
    <t>ТЭЦ-4. Техперевооружение коммерческих узлов учета тепловой энергии (пар)</t>
  </si>
  <si>
    <t>ТЭЦ-4. Техперевооружение газового хозяйства</t>
  </si>
  <si>
    <t>ТЭЦ-2. Техперевооружение газового хозяйства</t>
  </si>
  <si>
    <t>ТЭЦ-3. Техперевооружение котлов БКЗ-320</t>
  </si>
  <si>
    <t>ТЭЦ-3. Техперевооружение компрессора ст.№3</t>
  </si>
  <si>
    <t>ТЭЦ-5. Дамба наращивания 3-го яруса золоотвала №2</t>
  </si>
  <si>
    <t>ТЭЦ-2, ТЭЦ-3. Увеличение емкости золоотвалов</t>
  </si>
  <si>
    <t>Реконструкция системы теплоснабжения потребителей тепловой энергии с переходом от ЦТП на ИТП (в зоне ЦТП-л91, ЦТП-л99, ЦТП-к55)</t>
  </si>
  <si>
    <t>ТЭЦ-5. Улучшение термозащиты и освещенности здания главного корпуса (башня пересыпки)</t>
  </si>
  <si>
    <t>тс</t>
  </si>
  <si>
    <t>тэ</t>
  </si>
  <si>
    <t>Руководитель регулируемой организации</t>
  </si>
  <si>
    <t>С.С. Анфимов</t>
  </si>
  <si>
    <t>Оснащение ЧРП ПНС-4, ПНС-5, ПНС-6</t>
  </si>
  <si>
    <t>ТЭЦ-5. Улучшение термозащиты и освещенности здания главного корпуса (котельное и турбинное отделение)</t>
  </si>
  <si>
    <t>Приложение № 1</t>
  </si>
  <si>
    <t>Расходы  на реализацию мероприятий тыс. руб. (с НДС)</t>
  </si>
  <si>
    <t>на 2017</t>
  </si>
  <si>
    <t>Инвестиционные мероприятия под рост тарифа 4%</t>
  </si>
  <si>
    <t>6.1.</t>
  </si>
  <si>
    <t>Т/тр по ул. Фрунзе от тк 129-26 до пав №З</t>
  </si>
  <si>
    <t>Приведение с 2017г. состояния участков магистральных тепловых сетей к требованиям НТД (СНиП 41-02-2003 Тепловые сети, СНиП 41-03-2003 Тепловая изоляция оборудования и трубопроводов).
Изменение качественных характеристик объекта в соответствии с требованиями п.4.2 ГОСТ 30732.
Оснащение системой ОДК</t>
  </si>
  <si>
    <t>6.2.</t>
  </si>
  <si>
    <t>т/тр №01 (1 нитка) от ТЭЦ-5 до ПНС-6</t>
  </si>
  <si>
    <t>6.3.</t>
  </si>
  <si>
    <t>т/тр №01 (2 нитка) от ТЭЦ-5 до ПНС-6</t>
  </si>
  <si>
    <t>6.4.</t>
  </si>
  <si>
    <t>Теплотрасса № 13 по ул. Красина. Участок от ТК-1303 до ТК-1304</t>
  </si>
  <si>
    <t>6.5.</t>
  </si>
  <si>
    <t>Теплотрасса по территории НИИЖТ Участок от ТК-1205 до ТК-1206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</si>
  <si>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</si>
  <si>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</si>
  <si>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</si>
  <si>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</si>
  <si>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</si>
  <si>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</si>
  <si>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</si>
  <si>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</si>
  <si>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</si>
  <si>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</si>
  <si>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1-МС-ТК 429 -ТК 141-10192 
ул. Крылова</t>
  </si>
  <si>
    <t>6.16.</t>
  </si>
  <si>
    <t>1-МС-ТК 209а -ТК 209а-19-10216
 ул. Фабричная</t>
  </si>
  <si>
    <t>6.17.</t>
  </si>
  <si>
    <t>2 нитка ТЭЦ-5 №01 
ул. Доватора</t>
  </si>
  <si>
    <t>6.18.</t>
  </si>
  <si>
    <t>Теплотрасса по ул. Советская  от ТК_426 до ТК_427</t>
  </si>
  <si>
    <t>6.19.</t>
  </si>
  <si>
    <t>6.20.</t>
  </si>
  <si>
    <t>Теплотрасса по ул. Советская, С.Щедрина от ТК_1501 до ТК_1501А</t>
  </si>
  <si>
    <t>6.21.</t>
  </si>
  <si>
    <t>Теплотрасса по ул. Советская, С.Щедрина от ТК_1501А до ТК_1502</t>
  </si>
  <si>
    <t>6.22.</t>
  </si>
  <si>
    <t>Теплотрасса №02 от ТК_0202 до ТК_0203</t>
  </si>
  <si>
    <t>6.23.</t>
  </si>
  <si>
    <t>6.24.</t>
  </si>
  <si>
    <t>Теплотрасса от ТК_0117 (2 нитка ТЭЦ-5) до т.А в направлении ТК_0118 (2 нитка ТЭЦ-5)</t>
  </si>
  <si>
    <t>6.25.</t>
  </si>
  <si>
    <t>Теплотрасса по ул. Белинского-Ленинградская от ТК_1004 до ТК_1005</t>
  </si>
  <si>
    <t>6.26.</t>
  </si>
  <si>
    <t>Теплотрассы 2016 года (завершение переходящих объемов в 2017 году)</t>
  </si>
  <si>
    <t>-</t>
  </si>
  <si>
    <t>ТЭЦ-3. Техперевооружение паропроводов ТА ст.№11</t>
  </si>
  <si>
    <t>Обеспечение работоспособности турбинного оборудования с 2017 года</t>
  </si>
  <si>
    <t>м.</t>
  </si>
  <si>
    <t>Дополнительные инвестиционные мероприятия под рост тарифа 14,9%</t>
  </si>
  <si>
    <t>ИТОГО</t>
  </si>
  <si>
    <t>Форма № 6.1-ИП ТС</t>
  </si>
  <si>
    <t>Отчет об исполнении инвестиционной программы</t>
  </si>
  <si>
    <t xml:space="preserve">  </t>
  </si>
  <si>
    <t>в сфере теплоснабжения за ___ год</t>
  </si>
  <si>
    <t>Год начала реализации мероприятия</t>
  </si>
  <si>
    <t>Год окончания реализации мероприятия</t>
  </si>
  <si>
    <t>Стоимость мероприятий , тыс. руб. (с НДС)</t>
  </si>
  <si>
    <t>Примечание</t>
  </si>
  <si>
    <t>план</t>
  </si>
  <si>
    <t>факт</t>
  </si>
  <si>
    <t xml:space="preserve">план </t>
  </si>
  <si>
    <t>1.2.2.</t>
  </si>
  <si>
    <t>1.3.2.</t>
  </si>
  <si>
    <t>1.4.2.</t>
  </si>
  <si>
    <t>2.1.1.</t>
  </si>
  <si>
    <t>2.1.2.</t>
  </si>
  <si>
    <t>4.1.1.</t>
  </si>
  <si>
    <t>4.1.2.</t>
  </si>
  <si>
    <t>5.1.2.</t>
  </si>
  <si>
    <t>5.2.2.</t>
  </si>
  <si>
    <t>Руководительресурсоснабжающей организации</t>
  </si>
  <si>
    <t>Форма 6.2 - ИП ТС</t>
  </si>
  <si>
    <t xml:space="preserve">Отчет о достижении плановых показателей надежности и энергетической эффективности объектов системы централизованной теплоснабжения </t>
  </si>
  <si>
    <t>_________________________________________________________________________________________________________</t>
  </si>
  <si>
    <t>за _______ год</t>
  </si>
  <si>
    <t>№ п/п</t>
  </si>
  <si>
    <t xml:space="preserve">Наименование объекта </t>
  </si>
  <si>
    <t>Показатели надежности</t>
  </si>
  <si>
    <t>Показатели энергетической эффективности</t>
  </si>
  <si>
    <t xml:space="preserve">Количество прекращений подачи тепловой энергии, теплоносителя в результате технологических нарушений на тепловых сетях на 1 км тепловых сетей, 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</si>
  <si>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</si>
  <si>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</si>
  <si>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</si>
  <si>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</si>
  <si>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>Исполнитель:</t>
  </si>
  <si>
    <t xml:space="preserve">                       (должность)</t>
  </si>
  <si>
    <t xml:space="preserve">  контакт.тел. с кодом города</t>
  </si>
  <si>
    <t xml:space="preserve">              контакт. E-mail</t>
  </si>
  <si>
    <t xml:space="preserve">             </t>
  </si>
  <si>
    <t>Программа строительства тепловых сетей для подключения потребителей</t>
  </si>
  <si>
    <t>Замена магистральных тепловых сетей (целевая программа 2015 года)</t>
  </si>
  <si>
    <t>Замена магистральных участков тепловых сетей</t>
  </si>
  <si>
    <t>БТЭЦ.  Техперевооружение мазутохозяйства с устройством пеногенераторов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</si>
</sst>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F108"/>
  <sheetViews>
    <sheetView tabSelected="1" workbookViewId="0" topLeftCell="A64">
      <selection activeCell="A1" sqref="A1"/>
    </sheetView>
  </sheetViews>
  <sheetFormatPr defaultColWidth="9.00390625" defaultRowHeight="12.75"/>
  <sheetData>
    <row r="2" ht="12.75">
      <c r="O2" t="s">
        <v>0</v>
      </c>
    </row>
    <row r="5" spans="32:35" ht="12.75">
      <c r="AF5" t="s">
        <v>1</v>
      </c>
      <c r="AG5" t="s">
        <v>2</v>
      </c>
      <c r="AH5" t="s">
        <v>3</v>
      </c>
      <c r="AI5" t="s">
        <v>4</v>
      </c>
    </row>
    <row r="6" spans="2:35" ht="12.75">
      <c r="B6" t="s">
        <v>5</v>
      </c>
      <c r="AD6" t="s">
        <v>6</v>
      </c>
      <c r="AF6">
        <v>152950.053194686</v>
      </c>
      <c r="AG6">
        <v>49861.49583599066</v>
      </c>
      <c r="AH6">
        <v>97418.2720975648</v>
      </c>
      <c r="AI6">
        <v>162771.18728000944</v>
      </c>
    </row>
    <row r="8" spans="2:36" ht="12.75">
      <c r="B8" t="s">
        <v>7</v>
      </c>
      <c r="AD8" t="s">
        <v>8</v>
      </c>
      <c r="AE8">
        <v>332647.431888103</v>
      </c>
      <c r="AI8">
        <v>129835.88285742635</v>
      </c>
      <c r="AJ8">
        <v>32935.304422583096</v>
      </c>
    </row>
    <row r="9" ht="12.75">
      <c r="B9" t="s">
        <v>9</v>
      </c>
    </row>
    <row r="10" ht="12.75">
      <c r="B10" t="s">
        <v>10</v>
      </c>
    </row>
    <row r="13" spans="33:38" ht="12.75">
      <c r="AG13">
        <v>3864.6173483237394</v>
      </c>
      <c r="AH13">
        <v>495.5240938740791</v>
      </c>
      <c r="AI13">
        <v>277544.46185280476</v>
      </c>
      <c r="AJ13">
        <v>281904.6032950026</v>
      </c>
      <c r="AL13">
        <v>186862.25904283533</v>
      </c>
    </row>
    <row r="14" ht="12.75">
      <c r="Q14" t="s">
        <v>11</v>
      </c>
    </row>
    <row r="15" spans="2:12" ht="12.75">
      <c r="B15" t="s">
        <v>12</v>
      </c>
      <c r="C15" t="s">
        <v>13</v>
      </c>
      <c r="D15" t="s">
        <v>14</v>
      </c>
      <c r="E15" t="s">
        <v>15</v>
      </c>
      <c r="F15" t="s">
        <v>16</v>
      </c>
      <c r="J15" t="s">
        <v>17</v>
      </c>
      <c r="K15" t="s">
        <v>18</v>
      </c>
      <c r="L15" t="s">
        <v>19</v>
      </c>
    </row>
    <row r="16" spans="6:38" ht="12.75">
      <c r="F16" t="s">
        <v>20</v>
      </c>
      <c r="G16" t="s">
        <v>21</v>
      </c>
      <c r="H16" t="s">
        <v>22</v>
      </c>
      <c r="L16" t="s">
        <v>23</v>
      </c>
      <c r="M16" t="s">
        <v>24</v>
      </c>
      <c r="N16">
        <v>2017</v>
      </c>
      <c r="Q16" t="s">
        <v>25</v>
      </c>
      <c r="R16" t="s">
        <v>26</v>
      </c>
      <c r="AG16" t="s">
        <v>2</v>
      </c>
      <c r="AH16" t="s">
        <v>3</v>
      </c>
      <c r="AI16" t="s">
        <v>4</v>
      </c>
      <c r="AL16" t="s">
        <v>27</v>
      </c>
    </row>
    <row r="17" spans="8:40" ht="12.75">
      <c r="H17" t="s">
        <v>28</v>
      </c>
      <c r="I17" t="s">
        <v>29</v>
      </c>
      <c r="AA17" t="s">
        <v>30</v>
      </c>
      <c r="AB17" t="s">
        <v>31</v>
      </c>
      <c r="AC17">
        <v>2016</v>
      </c>
      <c r="AD17">
        <v>2017</v>
      </c>
      <c r="AE17">
        <v>2018</v>
      </c>
      <c r="AG17">
        <v>4560.248471022012</v>
      </c>
      <c r="AH17">
        <v>584.7184307714133</v>
      </c>
      <c r="AI17">
        <v>327502.4649863096</v>
      </c>
      <c r="AJ17">
        <v>332647.431888103</v>
      </c>
      <c r="AL17">
        <v>187446.97747360673</v>
      </c>
      <c r="AM17">
        <v>-232696.1944749</v>
      </c>
      <c r="AN17">
        <v>-45249.21700129326</v>
      </c>
    </row>
    <row r="18" spans="2:18" ht="12.75">
      <c r="B18">
        <v>1</v>
      </c>
      <c r="C18">
        <v>2</v>
      </c>
      <c r="D18">
        <v>3</v>
      </c>
      <c r="E18">
        <v>4</v>
      </c>
      <c r="F18">
        <v>5</v>
      </c>
      <c r="G18">
        <v>6</v>
      </c>
      <c r="H18">
        <v>7</v>
      </c>
      <c r="I18">
        <v>8</v>
      </c>
      <c r="J18">
        <v>9</v>
      </c>
      <c r="K18">
        <v>10</v>
      </c>
      <c r="L18">
        <v>11</v>
      </c>
      <c r="M18">
        <v>12</v>
      </c>
      <c r="N18">
        <v>13</v>
      </c>
      <c r="O18">
        <v>13</v>
      </c>
      <c r="P18">
        <v>14</v>
      </c>
      <c r="Q18">
        <v>14</v>
      </c>
      <c r="R18">
        <v>15</v>
      </c>
    </row>
    <row r="19" ht="12.75">
      <c r="B19" t="s">
        <v>32</v>
      </c>
    </row>
    <row r="20" ht="12.75">
      <c r="B20" t="s">
        <v>33</v>
      </c>
    </row>
    <row r="21" spans="2:54" ht="12.75">
      <c r="B21" t="s">
        <v>34</v>
      </c>
      <c r="C21" t="s">
        <v>35</v>
      </c>
      <c r="D21" t="s">
        <v>36</v>
      </c>
      <c r="E21" t="s">
        <v>37</v>
      </c>
      <c r="F21" t="s">
        <v>38</v>
      </c>
      <c r="G21" t="s">
        <v>39</v>
      </c>
      <c r="H21">
        <v>0</v>
      </c>
      <c r="I21" t="s">
        <v>40</v>
      </c>
      <c r="J21" t="s">
        <v>41</v>
      </c>
      <c r="K21" t="s">
        <v>42</v>
      </c>
      <c r="L21">
        <v>351311.4609799427</v>
      </c>
      <c r="M21">
        <v>351311.4609799427</v>
      </c>
      <c r="N21">
        <v>0</v>
      </c>
      <c r="O21">
        <v>0</v>
      </c>
      <c r="P21">
        <v>0</v>
      </c>
      <c r="Q21">
        <v>0</v>
      </c>
      <c r="R21">
        <v>238221.94</v>
      </c>
      <c r="T21" t="s">
        <v>37</v>
      </c>
      <c r="AA21">
        <v>351311.4609799427</v>
      </c>
      <c r="AB21">
        <v>76619.8</v>
      </c>
      <c r="AC21">
        <v>274691.6609799427</v>
      </c>
      <c r="AD21">
        <v>0</v>
      </c>
      <c r="AE21">
        <v>0</v>
      </c>
      <c r="AQ21">
        <v>161602.14</v>
      </c>
      <c r="AR21">
        <v>-161602.14</v>
      </c>
      <c r="AT21">
        <v>113089.52097994264</v>
      </c>
      <c r="AV21">
        <v>161602.14</v>
      </c>
      <c r="AW21">
        <v>-161602.14</v>
      </c>
      <c r="AY21" t="e">
        <v>#N/A</v>
      </c>
      <c r="AZ21" t="e">
        <v>#N/A</v>
      </c>
      <c r="BA21">
        <v>351311.4609799427</v>
      </c>
      <c r="BB21">
        <v>0</v>
      </c>
    </row>
    <row r="22" spans="2:54" ht="12.75">
      <c r="B22" t="s">
        <v>43</v>
      </c>
      <c r="C22" t="s">
        <v>44</v>
      </c>
      <c r="D22" t="s">
        <v>45</v>
      </c>
      <c r="E22" t="s">
        <v>46</v>
      </c>
      <c r="F22" t="s">
        <v>38</v>
      </c>
      <c r="G22" t="s">
        <v>39</v>
      </c>
      <c r="H22" t="s">
        <v>47</v>
      </c>
      <c r="I22" t="s">
        <v>48</v>
      </c>
      <c r="J22">
        <v>2015</v>
      </c>
      <c r="K22">
        <v>2022</v>
      </c>
      <c r="L22">
        <v>188803.4869</v>
      </c>
      <c r="M22">
        <v>159720.58875499998</v>
      </c>
      <c r="N22">
        <v>0</v>
      </c>
      <c r="O22">
        <v>7693.997160199989</v>
      </c>
      <c r="P22">
        <v>0</v>
      </c>
      <c r="Q22">
        <v>21388.900984800013</v>
      </c>
      <c r="R22">
        <v>188803.4869</v>
      </c>
      <c r="T22" t="s">
        <v>46</v>
      </c>
      <c r="AA22">
        <v>188803.4869</v>
      </c>
      <c r="AB22">
        <v>81136.9</v>
      </c>
      <c r="AC22">
        <v>78583.68875500001</v>
      </c>
      <c r="AD22">
        <v>7693.997160199989</v>
      </c>
      <c r="AE22">
        <v>510.2245</v>
      </c>
      <c r="AG22">
        <v>66462.60757644067</v>
      </c>
      <c r="AQ22">
        <v>107666.58689999998</v>
      </c>
      <c r="AR22">
        <v>-107666.58689999998</v>
      </c>
      <c r="AV22">
        <v>107666.58689999998</v>
      </c>
      <c r="AW22">
        <v>-107666.58689999998</v>
      </c>
      <c r="AY22" t="e">
        <v>#N/A</v>
      </c>
      <c r="AZ22" t="e">
        <v>#N/A</v>
      </c>
      <c r="BA22">
        <v>188803.4869</v>
      </c>
      <c r="BB22">
        <v>0</v>
      </c>
    </row>
    <row r="23" spans="2:54" ht="12.75">
      <c r="B23" t="s">
        <v>49</v>
      </c>
      <c r="C23" t="s">
        <v>50</v>
      </c>
      <c r="D23" t="s">
        <v>51</v>
      </c>
      <c r="E23" t="s">
        <v>52</v>
      </c>
      <c r="F23" t="s">
        <v>53</v>
      </c>
      <c r="G23" t="s">
        <v>54</v>
      </c>
      <c r="H23">
        <v>0</v>
      </c>
      <c r="I23">
        <v>4.725</v>
      </c>
      <c r="J23">
        <v>2017</v>
      </c>
      <c r="K23">
        <v>2017</v>
      </c>
      <c r="L23">
        <v>50100.058860000005</v>
      </c>
      <c r="M23">
        <v>0</v>
      </c>
      <c r="N23">
        <v>0</v>
      </c>
      <c r="O23">
        <v>50100.058860000005</v>
      </c>
      <c r="P23">
        <v>0</v>
      </c>
      <c r="Q23">
        <v>0</v>
      </c>
      <c r="R23">
        <v>50100.058860000005</v>
      </c>
      <c r="T23" t="s">
        <v>52</v>
      </c>
      <c r="AA23">
        <v>50100.058860000005</v>
      </c>
      <c r="AD23">
        <v>50100.058860000005</v>
      </c>
      <c r="AE23">
        <v>0</v>
      </c>
      <c r="AQ23">
        <v>0</v>
      </c>
      <c r="AR23">
        <v>0</v>
      </c>
      <c r="AV23">
        <v>0</v>
      </c>
      <c r="AW23">
        <v>0</v>
      </c>
      <c r="AY23" t="e">
        <v>#N/A</v>
      </c>
      <c r="AZ23" t="e">
        <v>#N/A</v>
      </c>
      <c r="BA23">
        <v>50100.058860000005</v>
      </c>
      <c r="BB23">
        <v>0</v>
      </c>
    </row>
    <row r="24" spans="2:54" ht="12.75">
      <c r="B24" t="s">
        <v>55</v>
      </c>
      <c r="T24">
        <v>0</v>
      </c>
      <c r="AQ24">
        <v>0</v>
      </c>
      <c r="AR24">
        <v>0</v>
      </c>
      <c r="BA24">
        <v>0</v>
      </c>
      <c r="BB24">
        <v>0</v>
      </c>
    </row>
    <row r="25" spans="2:54" ht="12.75">
      <c r="B25" t="s">
        <v>56</v>
      </c>
      <c r="T25">
        <v>0</v>
      </c>
      <c r="AQ25">
        <v>0</v>
      </c>
      <c r="AR25">
        <v>0</v>
      </c>
      <c r="BA25">
        <v>0</v>
      </c>
      <c r="BB25">
        <v>0</v>
      </c>
    </row>
    <row r="26" spans="2:54" ht="12.75">
      <c r="B26" t="s">
        <v>57</v>
      </c>
      <c r="T26">
        <v>0</v>
      </c>
      <c r="AQ26">
        <v>0</v>
      </c>
      <c r="AR26">
        <v>0</v>
      </c>
      <c r="BA26">
        <v>0</v>
      </c>
      <c r="BB26">
        <v>0</v>
      </c>
    </row>
    <row r="27" spans="2:54" ht="12.75">
      <c r="B27" t="s">
        <v>58</v>
      </c>
      <c r="T27">
        <v>0</v>
      </c>
      <c r="AQ27">
        <v>0</v>
      </c>
      <c r="AR27">
        <v>0</v>
      </c>
      <c r="BA27">
        <v>0</v>
      </c>
      <c r="BB27">
        <v>0</v>
      </c>
    </row>
    <row r="28" spans="2:54" ht="12.75">
      <c r="B28" t="s">
        <v>59</v>
      </c>
      <c r="T28">
        <v>0</v>
      </c>
      <c r="AQ28">
        <v>0</v>
      </c>
      <c r="AR28">
        <v>0</v>
      </c>
      <c r="BA28">
        <v>0</v>
      </c>
      <c r="BB28">
        <v>0</v>
      </c>
    </row>
    <row r="29" spans="2:54" ht="12.75">
      <c r="B29" t="s">
        <v>60</v>
      </c>
      <c r="T29">
        <v>0</v>
      </c>
      <c r="AQ29">
        <v>0</v>
      </c>
      <c r="AR29">
        <v>0</v>
      </c>
      <c r="BA29">
        <v>0</v>
      </c>
      <c r="BB29">
        <v>0</v>
      </c>
    </row>
    <row r="30" spans="2:54" ht="12.75">
      <c r="B30" t="s">
        <v>61</v>
      </c>
      <c r="L30">
        <v>590215.0067399427</v>
      </c>
      <c r="M30">
        <v>511032.0497349427</v>
      </c>
      <c r="N30">
        <v>0</v>
      </c>
      <c r="O30">
        <v>57794.05602019999</v>
      </c>
      <c r="P30">
        <v>0</v>
      </c>
      <c r="Q30">
        <v>21388.900984800013</v>
      </c>
      <c r="R30">
        <v>477125.48576000007</v>
      </c>
      <c r="T30">
        <v>0</v>
      </c>
      <c r="AQ30">
        <v>269268.72690000007</v>
      </c>
      <c r="BA30">
        <v>590215.0067399427</v>
      </c>
      <c r="BB30">
        <v>0</v>
      </c>
    </row>
    <row r="31" spans="2:54" ht="12.75">
      <c r="B31" t="s">
        <v>62</v>
      </c>
      <c r="T31">
        <v>0</v>
      </c>
      <c r="AQ31">
        <v>0</v>
      </c>
      <c r="AR31">
        <v>0</v>
      </c>
      <c r="BA31">
        <v>0</v>
      </c>
      <c r="BB31">
        <v>0</v>
      </c>
    </row>
    <row r="32" spans="2:54" ht="12.75">
      <c r="B32" t="s">
        <v>63</v>
      </c>
      <c r="C32" t="s">
        <v>64</v>
      </c>
      <c r="D32" t="s">
        <v>65</v>
      </c>
      <c r="E32" t="s">
        <v>66</v>
      </c>
      <c r="F32" t="s">
        <v>67</v>
      </c>
      <c r="G32" t="s">
        <v>68</v>
      </c>
      <c r="H32">
        <v>0</v>
      </c>
      <c r="I32">
        <v>4500</v>
      </c>
      <c r="J32" t="s">
        <v>41</v>
      </c>
      <c r="K32">
        <v>2022</v>
      </c>
      <c r="L32">
        <v>4735270.170790379</v>
      </c>
      <c r="M32">
        <v>22769.500200000002</v>
      </c>
      <c r="O32">
        <v>20145.833162800005</v>
      </c>
      <c r="P32">
        <v>0</v>
      </c>
      <c r="Q32">
        <v>4692354.837427579</v>
      </c>
      <c r="T32">
        <v>-3930.5092</v>
      </c>
      <c r="U32">
        <v>3930.5092</v>
      </c>
      <c r="V32">
        <v>41760</v>
      </c>
      <c r="W32">
        <v>47200</v>
      </c>
      <c r="X32">
        <v>0</v>
      </c>
      <c r="Y32">
        <v>7</v>
      </c>
      <c r="AA32">
        <v>4735270.170790379</v>
      </c>
      <c r="AB32">
        <v>5858</v>
      </c>
      <c r="AC32">
        <v>16911.500200000002</v>
      </c>
      <c r="AD32">
        <v>20145.833162800005</v>
      </c>
      <c r="AE32">
        <v>6622.52816</v>
      </c>
      <c r="AQ32">
        <v>3930.5092</v>
      </c>
      <c r="AR32">
        <v>-3930.5092</v>
      </c>
      <c r="AV32">
        <v>3930.5092</v>
      </c>
      <c r="AW32">
        <v>-3930.5092</v>
      </c>
      <c r="AY32" t="s">
        <v>69</v>
      </c>
      <c r="AZ32" t="s">
        <v>70</v>
      </c>
      <c r="BA32">
        <v>4735270.170790379</v>
      </c>
      <c r="BB32">
        <v>0</v>
      </c>
    </row>
    <row r="33" spans="2:54" ht="12.75">
      <c r="B33" t="s">
        <v>71</v>
      </c>
      <c r="C33" t="s">
        <v>72</v>
      </c>
      <c r="D33" t="s">
        <v>73</v>
      </c>
      <c r="E33" t="s">
        <v>74</v>
      </c>
      <c r="F33" t="s">
        <v>38</v>
      </c>
      <c r="G33" t="s">
        <v>39</v>
      </c>
      <c r="H33">
        <v>0</v>
      </c>
      <c r="I33">
        <v>6060</v>
      </c>
      <c r="J33">
        <v>2017</v>
      </c>
      <c r="K33">
        <v>2020</v>
      </c>
      <c r="L33">
        <v>180811.18434</v>
      </c>
      <c r="M33">
        <v>0</v>
      </c>
      <c r="N33">
        <v>0</v>
      </c>
      <c r="O33">
        <v>0</v>
      </c>
      <c r="P33">
        <v>0</v>
      </c>
      <c r="Q33">
        <v>180811.18434</v>
      </c>
      <c r="T33" t="e">
        <v>#N/A</v>
      </c>
      <c r="U33" t="e">
        <v>#N/A</v>
      </c>
      <c r="V33" t="e">
        <v>#N/A</v>
      </c>
      <c r="W33" t="e">
        <v>#N/A</v>
      </c>
      <c r="X33" t="e">
        <v>#N/A</v>
      </c>
      <c r="Y33" t="e">
        <v>#N/A</v>
      </c>
      <c r="AA33" t="e">
        <v>#N/A</v>
      </c>
      <c r="AB33" t="e">
        <v>#N/A</v>
      </c>
      <c r="AC33" t="e">
        <v>#N/A</v>
      </c>
      <c r="AD33" t="e">
        <v>#N/A</v>
      </c>
      <c r="AE33" t="e">
        <v>#N/A</v>
      </c>
      <c r="AQ33">
        <v>3930.5092</v>
      </c>
      <c r="AR33">
        <v>-3930.5092</v>
      </c>
      <c r="AT33" t="s">
        <v>75</v>
      </c>
      <c r="AV33">
        <v>3930.5092</v>
      </c>
      <c r="AW33">
        <v>-3930.5092</v>
      </c>
      <c r="AY33" t="e">
        <v>#N/A</v>
      </c>
      <c r="AZ33" t="e">
        <v>#N/A</v>
      </c>
      <c r="BA33">
        <v>180811.18434</v>
      </c>
      <c r="BB33">
        <v>0</v>
      </c>
    </row>
    <row r="34" spans="2:54" ht="12.75">
      <c r="B34" t="s">
        <v>76</v>
      </c>
      <c r="L34">
        <v>4916081.355130379</v>
      </c>
      <c r="M34">
        <v>22769.500200000002</v>
      </c>
      <c r="N34">
        <v>0</v>
      </c>
      <c r="O34">
        <v>20145.833162800005</v>
      </c>
      <c r="P34">
        <v>0</v>
      </c>
      <c r="Q34">
        <v>4873166.021767579</v>
      </c>
      <c r="R34">
        <v>0</v>
      </c>
      <c r="T34">
        <v>0</v>
      </c>
      <c r="AQ34">
        <v>3930.5092</v>
      </c>
      <c r="BA34">
        <v>4916081.355130379</v>
      </c>
      <c r="BB34">
        <v>0</v>
      </c>
    </row>
    <row r="35" spans="2:54" ht="12.75">
      <c r="B35" t="s">
        <v>77</v>
      </c>
      <c r="T35">
        <v>0</v>
      </c>
      <c r="AQ35">
        <v>0</v>
      </c>
      <c r="AR35">
        <v>0</v>
      </c>
      <c r="BA35">
        <v>0</v>
      </c>
      <c r="BB35">
        <v>0</v>
      </c>
    </row>
    <row r="36" spans="2:54" ht="12.75">
      <c r="B36" t="s">
        <v>78</v>
      </c>
      <c r="T36">
        <v>0</v>
      </c>
      <c r="AQ36">
        <v>0</v>
      </c>
      <c r="AR36">
        <v>0</v>
      </c>
      <c r="BA36">
        <v>0</v>
      </c>
      <c r="BB36">
        <v>0</v>
      </c>
    </row>
    <row r="37" spans="2:54" ht="12.75">
      <c r="B37" t="s">
        <v>79</v>
      </c>
      <c r="C37" t="s">
        <v>80</v>
      </c>
      <c r="D37" t="s">
        <v>81</v>
      </c>
      <c r="E37" t="s">
        <v>82</v>
      </c>
      <c r="F37" t="s">
        <v>38</v>
      </c>
      <c r="G37" t="s">
        <v>39</v>
      </c>
      <c r="H37">
        <v>500</v>
      </c>
      <c r="I37">
        <v>500</v>
      </c>
      <c r="J37">
        <v>2013</v>
      </c>
      <c r="K37">
        <v>2016</v>
      </c>
      <c r="L37">
        <v>76585.3078066</v>
      </c>
      <c r="M37">
        <v>76585.3078066</v>
      </c>
      <c r="N37">
        <v>0</v>
      </c>
      <c r="O37">
        <v>0</v>
      </c>
      <c r="P37">
        <v>0</v>
      </c>
      <c r="Q37">
        <v>0</v>
      </c>
      <c r="T37" t="s">
        <v>82</v>
      </c>
      <c r="U37" t="e">
        <v>#N/A</v>
      </c>
      <c r="V37" t="e">
        <v>#N/A</v>
      </c>
      <c r="W37" t="e">
        <v>#N/A</v>
      </c>
      <c r="X37" t="e">
        <v>#N/A</v>
      </c>
      <c r="Y37" t="e">
        <v>#N/A</v>
      </c>
      <c r="AA37">
        <v>76585.3078066</v>
      </c>
      <c r="AB37">
        <v>35850.14977000001</v>
      </c>
      <c r="AC37">
        <v>40735.15803659999</v>
      </c>
      <c r="AD37">
        <v>0</v>
      </c>
      <c r="AE37">
        <v>0</v>
      </c>
      <c r="AQ37">
        <v>38401.91009980001</v>
      </c>
      <c r="AR37">
        <v>-38401.91009980001</v>
      </c>
      <c r="AT37" t="s">
        <v>75</v>
      </c>
      <c r="AV37">
        <v>38401.91009980001</v>
      </c>
      <c r="AW37">
        <v>-38401.91009980001</v>
      </c>
      <c r="AY37" t="s">
        <v>81</v>
      </c>
      <c r="AZ37" t="s">
        <v>83</v>
      </c>
      <c r="BA37">
        <v>76585.3078066</v>
      </c>
      <c r="BB37">
        <v>0</v>
      </c>
    </row>
    <row r="38" spans="2:54" ht="12.75">
      <c r="B38" t="s">
        <v>84</v>
      </c>
      <c r="C38" t="s">
        <v>85</v>
      </c>
      <c r="D38" t="s">
        <v>86</v>
      </c>
      <c r="E38" t="s">
        <v>87</v>
      </c>
      <c r="F38" t="s">
        <v>88</v>
      </c>
      <c r="G38" t="s">
        <v>89</v>
      </c>
      <c r="H38">
        <v>3</v>
      </c>
      <c r="I38">
        <v>3</v>
      </c>
      <c r="J38">
        <v>2014</v>
      </c>
      <c r="K38">
        <v>2018</v>
      </c>
      <c r="L38">
        <v>89152.601283884</v>
      </c>
      <c r="M38">
        <v>24169.48852</v>
      </c>
      <c r="N38">
        <v>0</v>
      </c>
      <c r="O38">
        <v>20631.82092</v>
      </c>
      <c r="P38">
        <v>0</v>
      </c>
      <c r="Q38">
        <v>44351.291843884</v>
      </c>
      <c r="R38">
        <v>25516.651579999998</v>
      </c>
      <c r="T38" t="s">
        <v>87</v>
      </c>
      <c r="U38" t="e">
        <v>#N/A</v>
      </c>
      <c r="V38" t="e">
        <v>#N/A</v>
      </c>
      <c r="W38" t="e">
        <v>#N/A</v>
      </c>
      <c r="X38" t="e">
        <v>#N/A</v>
      </c>
      <c r="Y38" t="e">
        <v>#N/A</v>
      </c>
      <c r="AA38">
        <v>89152.601283884</v>
      </c>
      <c r="AB38">
        <v>7484</v>
      </c>
      <c r="AC38">
        <v>16685.48852</v>
      </c>
      <c r="AD38">
        <v>20631.82092</v>
      </c>
      <c r="AE38">
        <v>44351.29184388399</v>
      </c>
      <c r="AQ38">
        <v>36642.933</v>
      </c>
      <c r="AR38">
        <v>-36642.933</v>
      </c>
      <c r="AT38">
        <v>-4884.83066</v>
      </c>
      <c r="AV38">
        <v>36642.933</v>
      </c>
      <c r="AY38" t="s">
        <v>86</v>
      </c>
      <c r="AZ38" t="s">
        <v>90</v>
      </c>
      <c r="BA38">
        <v>89152.601283884</v>
      </c>
      <c r="BB38">
        <v>0</v>
      </c>
    </row>
    <row r="39" spans="2:54" ht="12.75">
      <c r="B39" t="s">
        <v>91</v>
      </c>
      <c r="C39" t="s">
        <v>92</v>
      </c>
      <c r="D39" t="s">
        <v>93</v>
      </c>
      <c r="E39" t="s">
        <v>94</v>
      </c>
      <c r="F39" t="s">
        <v>38</v>
      </c>
      <c r="G39" t="s">
        <v>39</v>
      </c>
      <c r="H39" t="e">
        <f>SUM(#REF!)</f>
        <v>#REF!</v>
      </c>
      <c r="I39" t="e">
        <f>SUM(#REF!)</f>
        <v>#REF!</v>
      </c>
      <c r="J39">
        <v>2014</v>
      </c>
      <c r="K39">
        <v>2016</v>
      </c>
      <c r="L39">
        <v>168396.45505</v>
      </c>
      <c r="M39">
        <v>168396.45505</v>
      </c>
      <c r="N39">
        <v>0</v>
      </c>
      <c r="O39">
        <v>0</v>
      </c>
      <c r="P39">
        <v>0</v>
      </c>
      <c r="Q39">
        <v>0</v>
      </c>
      <c r="T39">
        <v>0</v>
      </c>
      <c r="U39">
        <v>0</v>
      </c>
      <c r="V39">
        <v>41640</v>
      </c>
      <c r="W39">
        <v>42339</v>
      </c>
      <c r="X39">
        <v>0</v>
      </c>
      <c r="Y39">
        <v>-1</v>
      </c>
      <c r="AA39">
        <v>168396.45505</v>
      </c>
      <c r="AB39">
        <v>157320.98497</v>
      </c>
      <c r="AC39">
        <v>11075.470080000001</v>
      </c>
      <c r="AD39">
        <v>0</v>
      </c>
      <c r="AE39">
        <v>0</v>
      </c>
      <c r="AQ39">
        <v>11075.470080000001</v>
      </c>
      <c r="AR39">
        <v>-11075.470080000001</v>
      </c>
      <c r="AT39" t="s">
        <v>75</v>
      </c>
      <c r="AV39">
        <v>11075.470080000001</v>
      </c>
      <c r="AW39">
        <v>-11075.470080000001</v>
      </c>
      <c r="AY39" t="e">
        <v>#N/A</v>
      </c>
      <c r="AZ39" t="e">
        <v>#N/A</v>
      </c>
      <c r="BA39">
        <v>168396.45505</v>
      </c>
      <c r="BB39">
        <v>0</v>
      </c>
    </row>
    <row r="40" spans="2:54" ht="12.75">
      <c r="B40" t="s">
        <v>95</v>
      </c>
      <c r="C40" t="s">
        <v>96</v>
      </c>
      <c r="D40" t="s">
        <v>97</v>
      </c>
      <c r="E40" t="s">
        <v>94</v>
      </c>
      <c r="F40" t="s">
        <v>38</v>
      </c>
      <c r="G40" t="s">
        <v>39</v>
      </c>
      <c r="H40">
        <v>9994</v>
      </c>
      <c r="I40">
        <v>9994</v>
      </c>
      <c r="J40">
        <v>2016</v>
      </c>
      <c r="K40">
        <v>2023</v>
      </c>
      <c r="L40">
        <v>1978626.0736481117</v>
      </c>
      <c r="M40">
        <v>152846.3027210273</v>
      </c>
      <c r="N40">
        <v>0</v>
      </c>
      <c r="O40">
        <f>SUM(O41:O64)</f>
        <v>316529.3349593079</v>
      </c>
      <c r="P40">
        <v>0</v>
      </c>
      <c r="Q40">
        <v>1493132.3390389814</v>
      </c>
      <c r="T40" t="s">
        <v>94</v>
      </c>
      <c r="U40" t="e">
        <v>#N/A</v>
      </c>
      <c r="V40" t="e">
        <v>#N/A</v>
      </c>
      <c r="W40" t="e">
        <v>#N/A</v>
      </c>
      <c r="X40" t="e">
        <v>#N/A</v>
      </c>
      <c r="Y40" t="e">
        <v>#N/A</v>
      </c>
      <c r="AA40">
        <v>2100931.9301587297</v>
      </c>
      <c r="AB40">
        <v>0</v>
      </c>
      <c r="AC40">
        <v>152846.3027210273</v>
      </c>
      <c r="AD40">
        <v>162771.18728000944</v>
      </c>
      <c r="AE40">
        <v>38583.427590933854</v>
      </c>
      <c r="AQ40">
        <v>148428.83678918198</v>
      </c>
      <c r="AR40">
        <v>-148428.83678918198</v>
      </c>
      <c r="AT40" t="s">
        <v>75</v>
      </c>
      <c r="AV40">
        <v>148428.83678918198</v>
      </c>
      <c r="AW40">
        <v>-148428.83678918198</v>
      </c>
      <c r="AY40" t="s">
        <v>98</v>
      </c>
      <c r="AZ40" t="s">
        <v>99</v>
      </c>
      <c r="BA40">
        <v>1978626.0736481117</v>
      </c>
      <c r="BB40">
        <v>0</v>
      </c>
    </row>
    <row r="41" spans="2:57" ht="12.75">
      <c r="B41" t="s">
        <v>100</v>
      </c>
      <c r="C41" t="s">
        <v>101</v>
      </c>
      <c r="D41" t="s">
        <v>93</v>
      </c>
      <c r="E41" t="s">
        <v>94</v>
      </c>
      <c r="F41" t="s">
        <v>38</v>
      </c>
      <c r="G41" t="s">
        <v>39</v>
      </c>
      <c r="H41">
        <v>160.9</v>
      </c>
      <c r="I41">
        <v>160.9</v>
      </c>
      <c r="J41">
        <v>2017</v>
      </c>
      <c r="K41">
        <v>2017</v>
      </c>
      <c r="O41">
        <v>16291.116047670881</v>
      </c>
      <c r="BD41">
        <f>SUM(O41:O64)</f>
        <v>316529.3349593079</v>
      </c>
      <c r="BE41">
        <f>BD41-O40</f>
        <v>0</v>
      </c>
    </row>
    <row r="42" spans="2:15" ht="12.75">
      <c r="B42" t="s">
        <v>102</v>
      </c>
      <c r="C42" t="s">
        <v>103</v>
      </c>
      <c r="D42" t="s">
        <v>93</v>
      </c>
      <c r="E42" t="s">
        <v>94</v>
      </c>
      <c r="F42" t="s">
        <v>38</v>
      </c>
      <c r="G42" t="s">
        <v>39</v>
      </c>
      <c r="H42">
        <v>69.7</v>
      </c>
      <c r="I42">
        <v>69.7</v>
      </c>
      <c r="J42">
        <v>2017</v>
      </c>
      <c r="K42">
        <v>2017</v>
      </c>
      <c r="O42">
        <v>4662.4304152233735</v>
      </c>
    </row>
    <row r="43" spans="2:15" ht="12.75">
      <c r="B43" t="s">
        <v>104</v>
      </c>
      <c r="C43" t="s">
        <v>105</v>
      </c>
      <c r="D43" t="s">
        <v>93</v>
      </c>
      <c r="E43" t="s">
        <v>94</v>
      </c>
      <c r="F43" t="s">
        <v>38</v>
      </c>
      <c r="G43" t="s">
        <v>39</v>
      </c>
      <c r="H43">
        <v>89.48</v>
      </c>
      <c r="I43">
        <v>89.48</v>
      </c>
      <c r="J43">
        <v>2017</v>
      </c>
      <c r="K43">
        <v>2017</v>
      </c>
      <c r="O43">
        <v>8806.68169953015</v>
      </c>
    </row>
    <row r="44" spans="2:58" ht="12.75">
      <c r="B44" t="s">
        <v>106</v>
      </c>
      <c r="C44" t="s">
        <v>107</v>
      </c>
      <c r="D44" t="s">
        <v>93</v>
      </c>
      <c r="E44" t="s">
        <v>94</v>
      </c>
      <c r="F44" t="s">
        <v>38</v>
      </c>
      <c r="G44" t="s">
        <v>39</v>
      </c>
      <c r="H44">
        <v>70</v>
      </c>
      <c r="I44">
        <v>70</v>
      </c>
      <c r="J44">
        <v>2016</v>
      </c>
      <c r="K44">
        <v>2017</v>
      </c>
      <c r="O44">
        <v>7271.197513820513</v>
      </c>
      <c r="BF44">
        <v>26306.570474708555</v>
      </c>
    </row>
    <row r="45" spans="2:15" ht="12.75">
      <c r="B45" t="s">
        <v>108</v>
      </c>
      <c r="C45" t="s">
        <v>109</v>
      </c>
      <c r="D45" t="s">
        <v>93</v>
      </c>
      <c r="E45" t="s">
        <v>94</v>
      </c>
      <c r="F45" t="s">
        <v>38</v>
      </c>
      <c r="G45" t="s">
        <v>39</v>
      </c>
      <c r="H45">
        <v>262</v>
      </c>
      <c r="I45">
        <v>262</v>
      </c>
      <c r="J45">
        <v>2016</v>
      </c>
      <c r="K45">
        <v>2017</v>
      </c>
      <c r="O45">
        <v>38635.40365982653</v>
      </c>
    </row>
    <row r="46" spans="2:15" ht="12.75">
      <c r="B46" t="s">
        <v>110</v>
      </c>
      <c r="C46" t="s">
        <v>111</v>
      </c>
      <c r="D46" t="s">
        <v>93</v>
      </c>
      <c r="E46" t="s">
        <v>94</v>
      </c>
      <c r="F46" t="s">
        <v>38</v>
      </c>
      <c r="G46" t="s">
        <v>39</v>
      </c>
      <c r="H46">
        <v>322</v>
      </c>
      <c r="I46">
        <v>322</v>
      </c>
      <c r="J46">
        <v>2016</v>
      </c>
      <c r="K46">
        <v>2017</v>
      </c>
      <c r="O46">
        <v>21813.170663928562</v>
      </c>
    </row>
    <row r="47" spans="2:15" ht="12.75">
      <c r="B47" t="s">
        <v>112</v>
      </c>
      <c r="C47" t="s">
        <v>113</v>
      </c>
      <c r="D47" t="s">
        <v>93</v>
      </c>
      <c r="E47" t="s">
        <v>94</v>
      </c>
      <c r="F47" t="s">
        <v>38</v>
      </c>
      <c r="G47" t="s">
        <v>39</v>
      </c>
      <c r="H47">
        <v>275.8</v>
      </c>
      <c r="I47">
        <v>275.8</v>
      </c>
      <c r="J47">
        <v>2017</v>
      </c>
      <c r="K47">
        <v>2017</v>
      </c>
      <c r="O47">
        <v>16965.560264981636</v>
      </c>
    </row>
    <row r="48" spans="2:15" ht="12.75">
      <c r="B48" t="s">
        <v>114</v>
      </c>
      <c r="C48" t="s">
        <v>115</v>
      </c>
      <c r="D48" t="s">
        <v>93</v>
      </c>
      <c r="E48" t="s">
        <v>94</v>
      </c>
      <c r="F48" t="s">
        <v>38</v>
      </c>
      <c r="G48" t="s">
        <v>39</v>
      </c>
      <c r="H48">
        <v>229.78</v>
      </c>
      <c r="I48">
        <v>229.78</v>
      </c>
      <c r="J48">
        <v>2017</v>
      </c>
      <c r="K48">
        <v>2017</v>
      </c>
      <c r="O48">
        <v>13787.00105758779</v>
      </c>
    </row>
    <row r="49" spans="2:15" ht="12.75">
      <c r="B49" t="s">
        <v>116</v>
      </c>
      <c r="C49" t="s">
        <v>117</v>
      </c>
      <c r="D49" t="s">
        <v>93</v>
      </c>
      <c r="E49" t="s">
        <v>94</v>
      </c>
      <c r="F49" t="s">
        <v>38</v>
      </c>
      <c r="G49" t="s">
        <v>39</v>
      </c>
      <c r="H49">
        <v>171.68</v>
      </c>
      <c r="I49">
        <v>171.68</v>
      </c>
      <c r="J49">
        <v>2017</v>
      </c>
      <c r="K49">
        <v>2017</v>
      </c>
      <c r="O49">
        <v>14461.922780848367</v>
      </c>
    </row>
    <row r="50" spans="2:15" ht="12.75">
      <c r="B50" t="s">
        <v>118</v>
      </c>
      <c r="C50" t="s">
        <v>119</v>
      </c>
      <c r="D50" t="s">
        <v>93</v>
      </c>
      <c r="E50" t="s">
        <v>94</v>
      </c>
      <c r="F50" t="s">
        <v>38</v>
      </c>
      <c r="G50" t="s">
        <v>39</v>
      </c>
      <c r="H50">
        <v>235.8</v>
      </c>
      <c r="I50">
        <v>235.8</v>
      </c>
      <c r="J50">
        <v>2017</v>
      </c>
      <c r="K50">
        <v>2017</v>
      </c>
      <c r="O50">
        <v>10465.560955104182</v>
      </c>
    </row>
    <row r="51" spans="2:15" ht="12.75">
      <c r="B51" t="s">
        <v>120</v>
      </c>
      <c r="C51" t="s">
        <v>121</v>
      </c>
      <c r="D51" t="s">
        <v>93</v>
      </c>
      <c r="E51" t="s">
        <v>94</v>
      </c>
      <c r="F51" t="s">
        <v>38</v>
      </c>
      <c r="G51" t="s">
        <v>39</v>
      </c>
      <c r="H51">
        <v>63.7</v>
      </c>
      <c r="I51">
        <v>63.7</v>
      </c>
      <c r="J51">
        <v>2017</v>
      </c>
      <c r="K51">
        <v>2017</v>
      </c>
      <c r="O51">
        <v>3521.691614647123</v>
      </c>
    </row>
    <row r="52" spans="2:15" ht="12.75">
      <c r="B52" t="s">
        <v>122</v>
      </c>
      <c r="C52" t="s">
        <v>123</v>
      </c>
      <c r="D52" t="s">
        <v>93</v>
      </c>
      <c r="E52" t="s">
        <v>94</v>
      </c>
      <c r="F52" t="s">
        <v>38</v>
      </c>
      <c r="G52" t="s">
        <v>39</v>
      </c>
      <c r="H52">
        <v>109.96</v>
      </c>
      <c r="I52">
        <v>109.96</v>
      </c>
      <c r="J52">
        <v>2017</v>
      </c>
      <c r="K52">
        <v>2017</v>
      </c>
      <c r="O52">
        <v>13962.135363458336</v>
      </c>
    </row>
    <row r="53" spans="2:15" ht="12.75">
      <c r="B53" t="s">
        <v>124</v>
      </c>
      <c r="C53" t="s">
        <v>125</v>
      </c>
      <c r="D53" t="s">
        <v>93</v>
      </c>
      <c r="E53" t="s">
        <v>94</v>
      </c>
      <c r="F53" t="s">
        <v>38</v>
      </c>
      <c r="G53" t="s">
        <v>39</v>
      </c>
      <c r="H53">
        <v>77.86</v>
      </c>
      <c r="I53">
        <v>77.86</v>
      </c>
      <c r="J53">
        <v>2017</v>
      </c>
      <c r="K53">
        <v>2017</v>
      </c>
      <c r="O53">
        <v>7743.7431231358505</v>
      </c>
    </row>
    <row r="54" spans="2:15" ht="12.75">
      <c r="B54" t="s">
        <v>126</v>
      </c>
      <c r="C54" t="s">
        <v>127</v>
      </c>
      <c r="D54" t="s">
        <v>93</v>
      </c>
      <c r="E54" t="s">
        <v>94</v>
      </c>
      <c r="F54" t="s">
        <v>38</v>
      </c>
      <c r="G54" t="s">
        <v>39</v>
      </c>
      <c r="H54">
        <v>124</v>
      </c>
      <c r="I54">
        <v>124</v>
      </c>
      <c r="J54">
        <v>2016</v>
      </c>
      <c r="K54">
        <v>2017</v>
      </c>
      <c r="O54">
        <v>9511.771188856417</v>
      </c>
    </row>
    <row r="55" spans="2:15" ht="12.75">
      <c r="B55" t="s">
        <v>128</v>
      </c>
      <c r="C55" t="s">
        <v>129</v>
      </c>
      <c r="D55" t="s">
        <v>93</v>
      </c>
      <c r="E55" t="s">
        <v>94</v>
      </c>
      <c r="F55" t="s">
        <v>38</v>
      </c>
      <c r="G55" t="s">
        <v>39</v>
      </c>
      <c r="H55">
        <v>108</v>
      </c>
      <c r="I55">
        <v>108</v>
      </c>
      <c r="J55">
        <v>2016</v>
      </c>
      <c r="K55">
        <v>2017</v>
      </c>
      <c r="O55">
        <v>4875.551188856417</v>
      </c>
    </row>
    <row r="56" spans="2:15" ht="12.75">
      <c r="B56" t="s">
        <v>130</v>
      </c>
      <c r="C56" t="s">
        <v>131</v>
      </c>
      <c r="D56" t="s">
        <v>93</v>
      </c>
      <c r="E56" t="s">
        <v>94</v>
      </c>
      <c r="F56" t="s">
        <v>38</v>
      </c>
      <c r="G56" t="s">
        <v>39</v>
      </c>
      <c r="H56">
        <v>166</v>
      </c>
      <c r="I56">
        <v>166</v>
      </c>
      <c r="J56">
        <v>2016</v>
      </c>
      <c r="K56">
        <v>2017</v>
      </c>
      <c r="O56">
        <v>12897.191188856415</v>
      </c>
    </row>
    <row r="57" spans="2:15" ht="12.75">
      <c r="B57" t="s">
        <v>132</v>
      </c>
      <c r="C57" t="s">
        <v>133</v>
      </c>
      <c r="D57" t="s">
        <v>93</v>
      </c>
      <c r="E57" t="s">
        <v>94</v>
      </c>
      <c r="F57" t="s">
        <v>38</v>
      </c>
      <c r="G57" t="s">
        <v>39</v>
      </c>
      <c r="H57">
        <v>260</v>
      </c>
      <c r="I57">
        <v>260</v>
      </c>
      <c r="J57">
        <v>2016</v>
      </c>
      <c r="K57">
        <v>2017</v>
      </c>
      <c r="O57">
        <v>20354.791188856416</v>
      </c>
    </row>
    <row r="58" spans="2:15" ht="12.75">
      <c r="B58" t="s">
        <v>134</v>
      </c>
      <c r="C58" t="s">
        <v>135</v>
      </c>
      <c r="D58" t="s">
        <v>93</v>
      </c>
      <c r="E58" t="s">
        <v>94</v>
      </c>
      <c r="F58" t="s">
        <v>38</v>
      </c>
      <c r="G58" t="s">
        <v>39</v>
      </c>
      <c r="H58">
        <v>170</v>
      </c>
      <c r="I58">
        <v>170</v>
      </c>
      <c r="J58">
        <v>2016</v>
      </c>
      <c r="K58">
        <v>2017</v>
      </c>
      <c r="O58">
        <v>21212.651188856416</v>
      </c>
    </row>
    <row r="59" spans="2:15" ht="12.75">
      <c r="B59" t="s">
        <v>136</v>
      </c>
      <c r="C59" t="s">
        <v>137</v>
      </c>
      <c r="D59" t="s">
        <v>93</v>
      </c>
      <c r="E59" t="s">
        <v>94</v>
      </c>
      <c r="F59" t="s">
        <v>38</v>
      </c>
      <c r="G59" t="s">
        <v>39</v>
      </c>
      <c r="H59">
        <v>60</v>
      </c>
      <c r="I59">
        <v>60</v>
      </c>
      <c r="J59">
        <v>2017</v>
      </c>
      <c r="K59">
        <v>2017</v>
      </c>
      <c r="O59">
        <v>3292.9967390517436</v>
      </c>
    </row>
    <row r="60" spans="2:15" ht="12.75">
      <c r="B60" t="s">
        <v>138</v>
      </c>
      <c r="C60" t="s">
        <v>139</v>
      </c>
      <c r="D60" t="s">
        <v>93</v>
      </c>
      <c r="E60" t="s">
        <v>94</v>
      </c>
      <c r="F60" t="s">
        <v>38</v>
      </c>
      <c r="G60" t="s">
        <v>39</v>
      </c>
      <c r="H60">
        <v>104.96</v>
      </c>
      <c r="I60">
        <v>104.96</v>
      </c>
      <c r="J60">
        <v>2017</v>
      </c>
      <c r="K60">
        <v>2017</v>
      </c>
      <c r="O60">
        <v>4427.8721569029185</v>
      </c>
    </row>
    <row r="61" spans="2:15" ht="12.75">
      <c r="B61" t="s">
        <v>140</v>
      </c>
      <c r="C61" t="s">
        <v>141</v>
      </c>
      <c r="D61" t="s">
        <v>93</v>
      </c>
      <c r="E61" t="s">
        <v>94</v>
      </c>
      <c r="F61" t="s">
        <v>38</v>
      </c>
      <c r="G61" t="s">
        <v>39</v>
      </c>
      <c r="H61">
        <v>244.4</v>
      </c>
      <c r="I61">
        <v>244.4</v>
      </c>
      <c r="J61">
        <v>2017</v>
      </c>
      <c r="K61">
        <v>2017</v>
      </c>
      <c r="O61">
        <v>26243.22911037086</v>
      </c>
    </row>
    <row r="62" spans="2:15" ht="12.75">
      <c r="B62" t="s">
        <v>142</v>
      </c>
      <c r="C62" t="s">
        <v>143</v>
      </c>
      <c r="D62" t="s">
        <v>93</v>
      </c>
      <c r="E62" t="s">
        <v>94</v>
      </c>
      <c r="F62" t="s">
        <v>38</v>
      </c>
      <c r="G62" t="s">
        <v>39</v>
      </c>
      <c r="H62">
        <v>122.4</v>
      </c>
      <c r="I62">
        <v>122.4</v>
      </c>
      <c r="J62">
        <v>2017</v>
      </c>
      <c r="K62">
        <v>2017</v>
      </c>
      <c r="O62">
        <v>18608.26721354525</v>
      </c>
    </row>
    <row r="63" spans="2:15" ht="12.75">
      <c r="B63" t="s">
        <v>144</v>
      </c>
      <c r="C63" t="s">
        <v>145</v>
      </c>
      <c r="D63" t="s">
        <v>93</v>
      </c>
      <c r="E63" t="s">
        <v>94</v>
      </c>
      <c r="F63" t="s">
        <v>38</v>
      </c>
      <c r="G63" t="s">
        <v>39</v>
      </c>
      <c r="H63">
        <v>135.98</v>
      </c>
      <c r="I63">
        <v>135.98</v>
      </c>
      <c r="J63">
        <v>2017</v>
      </c>
      <c r="K63">
        <v>2017</v>
      </c>
      <c r="O63">
        <v>10542.232266684843</v>
      </c>
    </row>
    <row r="64" spans="2:15" ht="12.75">
      <c r="B64" t="s">
        <v>146</v>
      </c>
      <c r="C64" t="s">
        <v>147</v>
      </c>
      <c r="D64" t="s">
        <v>93</v>
      </c>
      <c r="E64" t="s">
        <v>94</v>
      </c>
      <c r="F64" t="s">
        <v>38</v>
      </c>
      <c r="G64" t="s">
        <v>39</v>
      </c>
      <c r="H64">
        <v>100</v>
      </c>
      <c r="I64">
        <v>100</v>
      </c>
      <c r="J64">
        <v>2017</v>
      </c>
      <c r="K64">
        <v>2017</v>
      </c>
      <c r="O64">
        <v>6175.166368706881</v>
      </c>
    </row>
    <row r="65" spans="2:54" ht="12.75">
      <c r="B65" t="s">
        <v>148</v>
      </c>
      <c r="C65" t="s">
        <v>149</v>
      </c>
      <c r="D65" t="s">
        <v>150</v>
      </c>
      <c r="E65" t="s">
        <v>151</v>
      </c>
      <c r="F65" t="s">
        <v>152</v>
      </c>
      <c r="G65" t="s">
        <v>89</v>
      </c>
      <c r="H65">
        <v>2</v>
      </c>
      <c r="I65">
        <v>2</v>
      </c>
      <c r="J65">
        <v>2016</v>
      </c>
      <c r="K65">
        <v>2016</v>
      </c>
      <c r="L65">
        <v>5782</v>
      </c>
      <c r="M65">
        <v>5782</v>
      </c>
      <c r="N65">
        <v>0</v>
      </c>
      <c r="O65">
        <v>0</v>
      </c>
      <c r="P65">
        <v>0</v>
      </c>
      <c r="Q65">
        <v>0</v>
      </c>
      <c r="T65" t="s">
        <v>151</v>
      </c>
      <c r="U65" t="e">
        <v>#N/A</v>
      </c>
      <c r="V65" t="e">
        <v>#N/A</v>
      </c>
      <c r="W65" t="e">
        <v>#N/A</v>
      </c>
      <c r="X65" t="e">
        <v>#N/A</v>
      </c>
      <c r="Y65" t="e">
        <v>#N/A</v>
      </c>
      <c r="AA65">
        <v>5782</v>
      </c>
      <c r="AB65">
        <v>0</v>
      </c>
      <c r="AC65">
        <v>5782</v>
      </c>
      <c r="AD65">
        <v>0</v>
      </c>
      <c r="AE65">
        <v>0</v>
      </c>
      <c r="AQ65">
        <v>5782</v>
      </c>
      <c r="AR65">
        <v>-5782</v>
      </c>
      <c r="AT65" t="s">
        <v>75</v>
      </c>
      <c r="AV65">
        <v>5782</v>
      </c>
      <c r="AW65">
        <v>-5782</v>
      </c>
      <c r="AY65" t="s">
        <v>150</v>
      </c>
      <c r="AZ65" t="s">
        <v>153</v>
      </c>
      <c r="BA65">
        <v>5782</v>
      </c>
      <c r="BB65">
        <v>0</v>
      </c>
    </row>
    <row r="66" spans="2:54" ht="12.75">
      <c r="B66" t="s">
        <v>154</v>
      </c>
      <c r="C66" t="s">
        <v>155</v>
      </c>
      <c r="D66" t="s">
        <v>156</v>
      </c>
      <c r="E66" t="s">
        <v>157</v>
      </c>
      <c r="F66" t="s">
        <v>158</v>
      </c>
      <c r="G66" t="s">
        <v>89</v>
      </c>
      <c r="H66">
        <v>8</v>
      </c>
      <c r="I66">
        <v>8</v>
      </c>
      <c r="J66">
        <v>2015</v>
      </c>
      <c r="K66">
        <v>2021</v>
      </c>
      <c r="L66">
        <v>482517.5513044032</v>
      </c>
      <c r="M66">
        <v>2316.016316752222</v>
      </c>
      <c r="N66">
        <v>0</v>
      </c>
      <c r="O66">
        <v>28031.913269716915</v>
      </c>
      <c r="P66">
        <v>0</v>
      </c>
      <c r="Q66">
        <v>452169.6217179341</v>
      </c>
      <c r="R66">
        <v>53246.32</v>
      </c>
      <c r="T66" t="s">
        <v>157</v>
      </c>
      <c r="U66" t="e">
        <v>#N/A</v>
      </c>
      <c r="V66" t="e">
        <v>#N/A</v>
      </c>
      <c r="W66" t="e">
        <v>#N/A</v>
      </c>
      <c r="X66" t="e">
        <v>#N/A</v>
      </c>
      <c r="Y66" t="e">
        <v>#N/A</v>
      </c>
      <c r="AA66">
        <v>482517.5513044032</v>
      </c>
      <c r="AB66">
        <v>0</v>
      </c>
      <c r="AC66">
        <v>2316.016316752222</v>
      </c>
      <c r="AD66">
        <v>28031.913269716915</v>
      </c>
      <c r="AE66">
        <v>179666.00535207143</v>
      </c>
      <c r="AQ66">
        <v>2316.016316752222</v>
      </c>
      <c r="AR66">
        <v>-2316.016316752222</v>
      </c>
      <c r="AT66">
        <v>-25214.406730283084</v>
      </c>
      <c r="AV66">
        <v>2316.016316752222</v>
      </c>
      <c r="AW66">
        <v>-2316.016316752222</v>
      </c>
      <c r="AY66" t="s">
        <v>156</v>
      </c>
      <c r="AZ66" t="s">
        <v>159</v>
      </c>
      <c r="BA66">
        <v>482517.5513044032</v>
      </c>
      <c r="BB66">
        <v>0</v>
      </c>
    </row>
    <row r="67" spans="2:54" ht="12.75">
      <c r="B67" t="s">
        <v>160</v>
      </c>
      <c r="C67" t="s">
        <v>161</v>
      </c>
      <c r="D67" t="s">
        <v>162</v>
      </c>
      <c r="E67" t="s">
        <v>163</v>
      </c>
      <c r="F67" t="s">
        <v>164</v>
      </c>
      <c r="G67" t="s">
        <v>89</v>
      </c>
      <c r="H67">
        <v>0</v>
      </c>
      <c r="I67">
        <v>64</v>
      </c>
      <c r="J67" t="s">
        <v>42</v>
      </c>
      <c r="K67" t="s">
        <v>42</v>
      </c>
      <c r="L67">
        <v>1062</v>
      </c>
      <c r="M67">
        <v>1062</v>
      </c>
      <c r="N67">
        <v>0</v>
      </c>
      <c r="O67">
        <v>0</v>
      </c>
      <c r="P67">
        <v>0</v>
      </c>
      <c r="Q67">
        <v>0</v>
      </c>
      <c r="T67" t="s">
        <v>163</v>
      </c>
      <c r="U67" t="e">
        <v>#N/A</v>
      </c>
      <c r="V67" t="e">
        <v>#N/A</v>
      </c>
      <c r="W67" t="e">
        <v>#N/A</v>
      </c>
      <c r="X67" t="e">
        <v>#N/A</v>
      </c>
      <c r="Y67" t="e">
        <v>#N/A</v>
      </c>
      <c r="AA67">
        <v>1062</v>
      </c>
      <c r="AB67">
        <v>0</v>
      </c>
      <c r="AC67">
        <v>1062</v>
      </c>
      <c r="AD67">
        <v>0</v>
      </c>
      <c r="AE67">
        <v>0</v>
      </c>
      <c r="AQ67">
        <v>318.6</v>
      </c>
      <c r="AR67">
        <v>-318.6</v>
      </c>
      <c r="AT67" t="s">
        <v>75</v>
      </c>
      <c r="AV67">
        <v>318.6</v>
      </c>
      <c r="AW67">
        <v>-318.6</v>
      </c>
      <c r="AY67" t="s">
        <v>162</v>
      </c>
      <c r="AZ67" t="s">
        <v>165</v>
      </c>
      <c r="BA67">
        <v>1062</v>
      </c>
      <c r="BB67">
        <v>0</v>
      </c>
    </row>
    <row r="68" spans="2:54" ht="12.75">
      <c r="B68" t="s">
        <v>166</v>
      </c>
      <c r="C68" t="s">
        <v>167</v>
      </c>
      <c r="D68" t="s">
        <v>168</v>
      </c>
      <c r="E68" t="s">
        <v>169</v>
      </c>
      <c r="F68" t="s">
        <v>170</v>
      </c>
      <c r="G68" t="s">
        <v>89</v>
      </c>
      <c r="H68">
        <v>0</v>
      </c>
      <c r="I68">
        <v>78</v>
      </c>
      <c r="J68">
        <v>2016</v>
      </c>
      <c r="K68">
        <v>2020</v>
      </c>
      <c r="L68">
        <v>3621.9459396507964</v>
      </c>
      <c r="M68">
        <v>1357</v>
      </c>
      <c r="N68">
        <v>0</v>
      </c>
      <c r="O68">
        <v>136.24640476765813</v>
      </c>
      <c r="P68">
        <v>0</v>
      </c>
      <c r="Q68">
        <v>2128.6995348831383</v>
      </c>
      <c r="T68" t="s">
        <v>169</v>
      </c>
      <c r="U68" t="e">
        <v>#N/A</v>
      </c>
      <c r="V68" t="e">
        <v>#N/A</v>
      </c>
      <c r="W68" t="e">
        <v>#N/A</v>
      </c>
      <c r="X68" t="e">
        <v>#N/A</v>
      </c>
      <c r="Y68" t="e">
        <v>#N/A</v>
      </c>
      <c r="AA68">
        <v>3621.9459396507964</v>
      </c>
      <c r="AB68">
        <v>0</v>
      </c>
      <c r="AC68">
        <v>1357</v>
      </c>
      <c r="AD68">
        <v>136.24640476765813</v>
      </c>
      <c r="AE68">
        <v>616.8796315796102</v>
      </c>
      <c r="AQ68">
        <v>387.01809426599453</v>
      </c>
      <c r="AR68">
        <v>-387.01809426599453</v>
      </c>
      <c r="AT68" t="s">
        <v>75</v>
      </c>
      <c r="AV68">
        <v>387.01809426599453</v>
      </c>
      <c r="AW68">
        <v>-387.01809426599453</v>
      </c>
      <c r="AY68" t="s">
        <v>171</v>
      </c>
      <c r="AZ68" t="s">
        <v>172</v>
      </c>
      <c r="BA68">
        <v>3621.9459396507964</v>
      </c>
      <c r="BB68">
        <v>0</v>
      </c>
    </row>
    <row r="69" spans="2:54" ht="12.75">
      <c r="B69" t="s">
        <v>173</v>
      </c>
      <c r="T69">
        <v>0</v>
      </c>
      <c r="U69" t="e">
        <v>#N/A</v>
      </c>
      <c r="V69" t="e">
        <v>#N/A</v>
      </c>
      <c r="W69" t="e">
        <v>#N/A</v>
      </c>
      <c r="X69" t="e">
        <v>#N/A</v>
      </c>
      <c r="Y69" t="e">
        <v>#N/A</v>
      </c>
      <c r="AQ69">
        <v>0</v>
      </c>
      <c r="AR69">
        <v>0</v>
      </c>
      <c r="AY69" t="e">
        <v>#N/A</v>
      </c>
      <c r="AZ69" t="e">
        <v>#N/A</v>
      </c>
      <c r="BA69">
        <v>0</v>
      </c>
      <c r="BB69">
        <v>0</v>
      </c>
    </row>
    <row r="70" spans="2:54" ht="12.75">
      <c r="B70" t="s">
        <v>174</v>
      </c>
      <c r="C70" t="s">
        <v>175</v>
      </c>
      <c r="D70" t="s">
        <v>176</v>
      </c>
      <c r="E70" t="s">
        <v>177</v>
      </c>
      <c r="F70" t="s">
        <v>178</v>
      </c>
      <c r="G70" t="s">
        <v>179</v>
      </c>
      <c r="H70">
        <v>209.6</v>
      </c>
      <c r="I70">
        <v>209.6</v>
      </c>
      <c r="J70">
        <v>2016</v>
      </c>
      <c r="K70">
        <v>2016</v>
      </c>
      <c r="L70">
        <v>256610.0213728</v>
      </c>
      <c r="M70">
        <v>256610.0213728</v>
      </c>
      <c r="N70">
        <v>0</v>
      </c>
      <c r="O70">
        <v>0</v>
      </c>
      <c r="P70">
        <v>0</v>
      </c>
      <c r="Q70">
        <v>0</v>
      </c>
      <c r="T70">
        <v>-55215.74</v>
      </c>
      <c r="U70">
        <v>55215.74</v>
      </c>
      <c r="V70">
        <v>42370</v>
      </c>
      <c r="W70">
        <v>42797</v>
      </c>
      <c r="X70">
        <v>0</v>
      </c>
      <c r="Y70">
        <v>1</v>
      </c>
      <c r="AA70">
        <v>256610.0213728</v>
      </c>
      <c r="AB70">
        <v>153413.25</v>
      </c>
      <c r="AC70">
        <v>103196.7713728</v>
      </c>
      <c r="AD70">
        <v>0</v>
      </c>
      <c r="AE70">
        <v>0</v>
      </c>
      <c r="AQ70">
        <v>59566.4</v>
      </c>
      <c r="AR70">
        <v>-59566.4</v>
      </c>
      <c r="AV70">
        <v>59566.4</v>
      </c>
      <c r="AW70">
        <v>-59566.4</v>
      </c>
      <c r="AY70" t="s">
        <v>176</v>
      </c>
      <c r="AZ70" t="s">
        <v>180</v>
      </c>
      <c r="BA70">
        <v>256610.0213728</v>
      </c>
      <c r="BB70">
        <v>0</v>
      </c>
    </row>
    <row r="71" spans="2:54" ht="12.75">
      <c r="B71" t="s">
        <v>181</v>
      </c>
      <c r="C71" t="s">
        <v>182</v>
      </c>
      <c r="D71" t="s">
        <v>183</v>
      </c>
      <c r="E71" t="s">
        <v>94</v>
      </c>
      <c r="F71" t="s">
        <v>184</v>
      </c>
      <c r="G71" t="s">
        <v>185</v>
      </c>
      <c r="H71">
        <v>3600</v>
      </c>
      <c r="I71">
        <v>3600</v>
      </c>
      <c r="J71">
        <v>2015</v>
      </c>
      <c r="K71">
        <v>2016</v>
      </c>
      <c r="L71">
        <v>3754</v>
      </c>
      <c r="M71">
        <v>3754</v>
      </c>
      <c r="N71">
        <v>0</v>
      </c>
      <c r="O71">
        <v>0</v>
      </c>
      <c r="P71">
        <v>0</v>
      </c>
      <c r="Q71">
        <v>0</v>
      </c>
      <c r="T71" t="s">
        <v>94</v>
      </c>
      <c r="U71" t="e">
        <v>#N/A</v>
      </c>
      <c r="V71" t="e">
        <v>#N/A</v>
      </c>
      <c r="W71" t="e">
        <v>#N/A</v>
      </c>
      <c r="X71" t="e">
        <v>#N/A</v>
      </c>
      <c r="Y71" t="e">
        <v>#N/A</v>
      </c>
      <c r="AA71">
        <v>3754</v>
      </c>
      <c r="AB71">
        <v>98</v>
      </c>
      <c r="AC71">
        <v>3656</v>
      </c>
      <c r="AD71">
        <v>0</v>
      </c>
      <c r="AE71">
        <v>0</v>
      </c>
      <c r="AQ71">
        <v>3656</v>
      </c>
      <c r="AR71">
        <v>-3656</v>
      </c>
      <c r="AV71">
        <v>3656</v>
      </c>
      <c r="AW71">
        <v>-3656</v>
      </c>
      <c r="AY71" t="s">
        <v>183</v>
      </c>
      <c r="AZ71" t="s">
        <v>186</v>
      </c>
      <c r="BA71">
        <v>3754</v>
      </c>
      <c r="BB71">
        <v>0</v>
      </c>
    </row>
    <row r="72" spans="2:54" ht="12.75">
      <c r="B72" t="s">
        <v>187</v>
      </c>
      <c r="C72" t="s">
        <v>188</v>
      </c>
      <c r="D72" t="s">
        <v>189</v>
      </c>
      <c r="E72" t="s">
        <v>190</v>
      </c>
      <c r="F72" t="s">
        <v>191</v>
      </c>
      <c r="G72" t="s">
        <v>89</v>
      </c>
      <c r="H72">
        <v>1</v>
      </c>
      <c r="I72">
        <v>1</v>
      </c>
      <c r="J72">
        <v>2013</v>
      </c>
      <c r="K72">
        <v>2016</v>
      </c>
      <c r="L72">
        <v>280887.7902</v>
      </c>
      <c r="M72">
        <v>280887.7902</v>
      </c>
      <c r="N72">
        <v>0</v>
      </c>
      <c r="O72">
        <v>0</v>
      </c>
      <c r="P72">
        <v>0</v>
      </c>
      <c r="Q72">
        <v>0</v>
      </c>
      <c r="T72">
        <v>-8991.8</v>
      </c>
      <c r="U72">
        <v>8991.8</v>
      </c>
      <c r="V72">
        <v>41625</v>
      </c>
      <c r="W72">
        <v>42369</v>
      </c>
      <c r="X72">
        <v>0</v>
      </c>
      <c r="Y72">
        <v>-1</v>
      </c>
      <c r="AA72">
        <v>280887.7902</v>
      </c>
      <c r="AB72">
        <v>271895.9902</v>
      </c>
      <c r="AC72">
        <v>8991.8</v>
      </c>
      <c r="AD72">
        <v>0</v>
      </c>
      <c r="AE72">
        <v>0</v>
      </c>
      <c r="AQ72">
        <v>8991.8</v>
      </c>
      <c r="AR72">
        <v>-8991.8</v>
      </c>
      <c r="AV72">
        <v>8991.8</v>
      </c>
      <c r="AW72">
        <v>-8991.8</v>
      </c>
      <c r="AY72" t="s">
        <v>189</v>
      </c>
      <c r="AZ72" t="s">
        <v>192</v>
      </c>
      <c r="BA72">
        <v>280887.7902</v>
      </c>
      <c r="BB72">
        <v>0</v>
      </c>
    </row>
    <row r="73" spans="2:54" ht="12.75">
      <c r="B73" t="s">
        <v>193</v>
      </c>
      <c r="C73" t="s">
        <v>194</v>
      </c>
      <c r="D73" t="s">
        <v>195</v>
      </c>
      <c r="E73" t="s">
        <v>177</v>
      </c>
      <c r="F73" t="s">
        <v>196</v>
      </c>
      <c r="G73" t="s">
        <v>39</v>
      </c>
      <c r="H73">
        <v>0</v>
      </c>
      <c r="I73">
        <v>61</v>
      </c>
      <c r="J73">
        <v>2012</v>
      </c>
      <c r="K73">
        <v>2019</v>
      </c>
      <c r="L73">
        <v>159035.1952401408</v>
      </c>
      <c r="M73">
        <v>108278.12</v>
      </c>
      <c r="N73">
        <v>0</v>
      </c>
      <c r="O73">
        <v>0</v>
      </c>
      <c r="P73">
        <v>0</v>
      </c>
      <c r="Q73">
        <v>50757.07524014081</v>
      </c>
      <c r="T73">
        <v>-32171.737908239997</v>
      </c>
      <c r="U73">
        <v>32171.737908239997</v>
      </c>
      <c r="V73">
        <v>41257</v>
      </c>
      <c r="W73">
        <v>43367</v>
      </c>
      <c r="X73">
        <v>0</v>
      </c>
      <c r="Y73">
        <v>-1</v>
      </c>
      <c r="AA73">
        <v>159035.1952401408</v>
      </c>
      <c r="AB73">
        <v>43751</v>
      </c>
      <c r="AC73">
        <v>64527.12</v>
      </c>
      <c r="AD73">
        <v>0</v>
      </c>
      <c r="AE73">
        <v>0</v>
      </c>
      <c r="AQ73">
        <v>32171.737908239997</v>
      </c>
      <c r="AR73">
        <v>-32171.737908239997</v>
      </c>
      <c r="AV73">
        <v>32171.737908239997</v>
      </c>
      <c r="AW73">
        <v>-32171.737908239997</v>
      </c>
      <c r="AY73" t="s">
        <v>197</v>
      </c>
      <c r="AZ73" t="s">
        <v>198</v>
      </c>
      <c r="BA73">
        <v>159035.1952401408</v>
      </c>
      <c r="BB73">
        <v>0</v>
      </c>
    </row>
    <row r="74" spans="2:54" ht="12.75">
      <c r="B74" t="s">
        <v>199</v>
      </c>
      <c r="C74" t="s">
        <v>200</v>
      </c>
      <c r="D74" t="s">
        <v>201</v>
      </c>
      <c r="E74" t="s">
        <v>202</v>
      </c>
      <c r="F74" t="s">
        <v>203</v>
      </c>
      <c r="G74" t="s">
        <v>39</v>
      </c>
      <c r="H74">
        <v>0</v>
      </c>
      <c r="I74">
        <v>982</v>
      </c>
      <c r="J74">
        <v>2014</v>
      </c>
      <c r="K74">
        <v>2023</v>
      </c>
      <c r="L74">
        <v>22006.045772166235</v>
      </c>
      <c r="M74">
        <v>2215</v>
      </c>
      <c r="N74">
        <v>0</v>
      </c>
      <c r="O74">
        <v>0</v>
      </c>
      <c r="P74">
        <v>0</v>
      </c>
      <c r="Q74">
        <v>19791.045772166235</v>
      </c>
      <c r="T74" t="s">
        <v>202</v>
      </c>
      <c r="U74" t="e">
        <v>#N/A</v>
      </c>
      <c r="V74" t="e">
        <v>#N/A</v>
      </c>
      <c r="W74" t="e">
        <v>#N/A</v>
      </c>
      <c r="X74" t="e">
        <v>#N/A</v>
      </c>
      <c r="Y74" t="e">
        <v>#N/A</v>
      </c>
      <c r="AA74">
        <v>22006.045772166235</v>
      </c>
      <c r="AB74">
        <v>2215</v>
      </c>
      <c r="AC74">
        <v>0</v>
      </c>
      <c r="AD74">
        <v>0</v>
      </c>
      <c r="AE74">
        <v>0</v>
      </c>
      <c r="AQ74">
        <v>0</v>
      </c>
      <c r="AR74">
        <v>0</v>
      </c>
      <c r="AV74">
        <v>0</v>
      </c>
      <c r="AW74">
        <v>0</v>
      </c>
      <c r="AY74" t="s">
        <v>204</v>
      </c>
      <c r="AZ74" t="s">
        <v>205</v>
      </c>
      <c r="BA74">
        <v>22006.045772166235</v>
      </c>
      <c r="BB74">
        <v>0</v>
      </c>
    </row>
    <row r="75" spans="2:54" ht="12.75">
      <c r="B75" t="s">
        <v>206</v>
      </c>
      <c r="C75" t="s">
        <v>207</v>
      </c>
      <c r="D75" t="s">
        <v>208</v>
      </c>
      <c r="E75" t="s">
        <v>202</v>
      </c>
      <c r="F75" t="s">
        <v>209</v>
      </c>
      <c r="G75" t="s">
        <v>89</v>
      </c>
      <c r="H75">
        <v>168</v>
      </c>
      <c r="I75">
        <v>168</v>
      </c>
      <c r="J75">
        <v>2007</v>
      </c>
      <c r="K75">
        <v>2017</v>
      </c>
      <c r="L75">
        <v>29728.78</v>
      </c>
      <c r="M75">
        <v>27087.943639119996</v>
      </c>
      <c r="N75">
        <v>0</v>
      </c>
      <c r="O75">
        <v>2640.83636088</v>
      </c>
      <c r="P75">
        <v>0</v>
      </c>
      <c r="Q75">
        <v>0</v>
      </c>
      <c r="T75">
        <v>-2501.6</v>
      </c>
      <c r="U75">
        <v>2501.6</v>
      </c>
      <c r="V75">
        <v>39437</v>
      </c>
      <c r="W75">
        <v>43867</v>
      </c>
      <c r="X75">
        <v>0</v>
      </c>
      <c r="Y75">
        <v>3</v>
      </c>
      <c r="AA75">
        <v>29728.78</v>
      </c>
      <c r="AB75">
        <v>25343.9</v>
      </c>
      <c r="AC75">
        <v>1744.0436391199999</v>
      </c>
      <c r="AD75">
        <v>2640.83636088</v>
      </c>
      <c r="AE75">
        <v>0</v>
      </c>
      <c r="AQ75">
        <v>2501.6</v>
      </c>
      <c r="AR75">
        <v>-2501.6</v>
      </c>
      <c r="AV75">
        <v>2501.6</v>
      </c>
      <c r="AW75">
        <v>-2501.6</v>
      </c>
      <c r="AY75" t="s">
        <v>208</v>
      </c>
      <c r="AZ75" t="s">
        <v>210</v>
      </c>
      <c r="BA75">
        <v>29728.78</v>
      </c>
      <c r="BB75">
        <v>0</v>
      </c>
    </row>
    <row r="76" spans="2:54" ht="12.75">
      <c r="B76" t="s">
        <v>211</v>
      </c>
      <c r="C76" t="s">
        <v>212</v>
      </c>
      <c r="D76" t="s">
        <v>213</v>
      </c>
      <c r="E76" t="s">
        <v>66</v>
      </c>
      <c r="F76" t="s">
        <v>214</v>
      </c>
      <c r="G76" t="s">
        <v>215</v>
      </c>
      <c r="H76">
        <v>0</v>
      </c>
      <c r="I76">
        <v>4719</v>
      </c>
      <c r="J76">
        <v>2005</v>
      </c>
      <c r="K76">
        <v>2017</v>
      </c>
      <c r="L76">
        <v>2110394.44146</v>
      </c>
      <c r="M76">
        <v>2072924.55626</v>
      </c>
      <c r="N76">
        <v>0</v>
      </c>
      <c r="O76">
        <v>37469.8852</v>
      </c>
      <c r="P76">
        <v>0</v>
      </c>
      <c r="Q76">
        <v>0</v>
      </c>
      <c r="U76">
        <v>183475.67787835997</v>
      </c>
      <c r="V76">
        <v>38353</v>
      </c>
      <c r="W76">
        <v>42671</v>
      </c>
      <c r="X76">
        <v>0</v>
      </c>
      <c r="Y76">
        <v>-1</v>
      </c>
      <c r="AA76">
        <v>2110394.44146</v>
      </c>
      <c r="AB76">
        <v>1484071.7993099997</v>
      </c>
      <c r="AC76">
        <v>588852.7569500002</v>
      </c>
      <c r="AD76">
        <v>37469.8852</v>
      </c>
      <c r="AE76">
        <v>0</v>
      </c>
      <c r="AQ76">
        <v>205343.43787835998</v>
      </c>
      <c r="AR76">
        <v>-205343.43787835998</v>
      </c>
      <c r="AV76">
        <v>205343.43787835998</v>
      </c>
      <c r="AW76">
        <v>-205343.43787835998</v>
      </c>
      <c r="AY76" t="s">
        <v>213</v>
      </c>
      <c r="AZ76" t="s">
        <v>216</v>
      </c>
      <c r="BA76">
        <v>2110394.44146</v>
      </c>
      <c r="BB76">
        <v>0</v>
      </c>
    </row>
    <row r="77" spans="2:54" ht="12.75">
      <c r="B77" t="s">
        <v>217</v>
      </c>
      <c r="C77" t="s">
        <v>218</v>
      </c>
      <c r="D77" t="s">
        <v>219</v>
      </c>
      <c r="E77" t="s">
        <v>220</v>
      </c>
      <c r="F77" t="s">
        <v>221</v>
      </c>
      <c r="G77" t="s">
        <v>89</v>
      </c>
      <c r="H77">
        <v>8</v>
      </c>
      <c r="I77">
        <v>8</v>
      </c>
      <c r="J77">
        <v>2007</v>
      </c>
      <c r="K77">
        <v>2023</v>
      </c>
      <c r="L77">
        <v>21311.753200000003</v>
      </c>
      <c r="M77">
        <v>19988.71596</v>
      </c>
      <c r="N77">
        <v>0</v>
      </c>
      <c r="O77">
        <v>1323.0372399999999</v>
      </c>
      <c r="P77">
        <v>0</v>
      </c>
      <c r="Q77">
        <v>0</v>
      </c>
      <c r="T77">
        <v>-1890.0531999999998</v>
      </c>
      <c r="U77">
        <v>1890.0531999999998</v>
      </c>
      <c r="V77">
        <v>39437</v>
      </c>
      <c r="W77">
        <v>43851</v>
      </c>
      <c r="X77">
        <v>0</v>
      </c>
      <c r="Y77">
        <v>-3</v>
      </c>
      <c r="AA77">
        <v>21311.753200000003</v>
      </c>
      <c r="AB77">
        <v>19421.7</v>
      </c>
      <c r="AC77">
        <v>567.01596</v>
      </c>
      <c r="AD77">
        <v>1323.0372399999999</v>
      </c>
      <c r="AE77">
        <v>0</v>
      </c>
      <c r="AQ77">
        <v>1890.0531999999998</v>
      </c>
      <c r="AR77">
        <v>-1890.0531999999998</v>
      </c>
      <c r="AV77">
        <v>1890.0531999999998</v>
      </c>
      <c r="AW77">
        <v>-1890.0531999999998</v>
      </c>
      <c r="AY77" t="s">
        <v>219</v>
      </c>
      <c r="AZ77" t="s">
        <v>222</v>
      </c>
      <c r="BA77">
        <v>21311.753200000003</v>
      </c>
      <c r="BB77">
        <v>0</v>
      </c>
    </row>
    <row r="78" spans="2:54" ht="12.75">
      <c r="B78" t="s">
        <v>223</v>
      </c>
      <c r="C78" t="s">
        <v>224</v>
      </c>
      <c r="D78" t="s">
        <v>225</v>
      </c>
      <c r="E78" t="s">
        <v>190</v>
      </c>
      <c r="F78" t="s">
        <v>226</v>
      </c>
      <c r="G78" t="s">
        <v>179</v>
      </c>
      <c r="H78">
        <v>131.3</v>
      </c>
      <c r="I78">
        <v>131.3</v>
      </c>
      <c r="J78">
        <v>2008</v>
      </c>
      <c r="K78">
        <v>2016</v>
      </c>
      <c r="L78">
        <v>505263.27</v>
      </c>
      <c r="M78">
        <v>505263.27</v>
      </c>
      <c r="N78">
        <v>0</v>
      </c>
      <c r="O78">
        <v>0</v>
      </c>
      <c r="P78">
        <v>0</v>
      </c>
      <c r="Q78">
        <v>0</v>
      </c>
      <c r="T78">
        <v>-1058.1</v>
      </c>
      <c r="U78">
        <v>1058.1</v>
      </c>
      <c r="V78">
        <v>39801</v>
      </c>
      <c r="W78">
        <v>42551</v>
      </c>
      <c r="X78">
        <v>0</v>
      </c>
      <c r="Y78">
        <v>0</v>
      </c>
      <c r="AA78">
        <v>505263.27</v>
      </c>
      <c r="AB78">
        <v>504205.17</v>
      </c>
      <c r="AC78">
        <v>1058.1</v>
      </c>
      <c r="AD78">
        <v>0</v>
      </c>
      <c r="AE78">
        <v>0</v>
      </c>
      <c r="AQ78">
        <v>1058.1</v>
      </c>
      <c r="AR78">
        <v>-1058.1</v>
      </c>
      <c r="AV78">
        <v>1058.1</v>
      </c>
      <c r="AW78">
        <v>-1058.1</v>
      </c>
      <c r="AY78" t="s">
        <v>225</v>
      </c>
      <c r="AZ78" t="s">
        <v>227</v>
      </c>
      <c r="BA78">
        <v>505263.27</v>
      </c>
      <c r="BB78">
        <v>0</v>
      </c>
    </row>
    <row r="79" spans="2:54" ht="12.75">
      <c r="B79" t="s">
        <v>228</v>
      </c>
      <c r="C79" t="s">
        <v>229</v>
      </c>
      <c r="D79" t="s">
        <v>230</v>
      </c>
      <c r="E79" t="s">
        <v>177</v>
      </c>
      <c r="F79" t="s">
        <v>231</v>
      </c>
      <c r="G79" t="s">
        <v>89</v>
      </c>
      <c r="H79">
        <v>0</v>
      </c>
      <c r="I79">
        <v>1</v>
      </c>
      <c r="J79">
        <v>2009</v>
      </c>
      <c r="K79">
        <v>2017</v>
      </c>
      <c r="L79">
        <v>314136.91258</v>
      </c>
      <c r="M79">
        <v>314136.91258</v>
      </c>
      <c r="N79">
        <v>0</v>
      </c>
      <c r="O79">
        <v>0</v>
      </c>
      <c r="P79">
        <v>0</v>
      </c>
      <c r="Q79">
        <v>0</v>
      </c>
      <c r="T79">
        <v>-130</v>
      </c>
      <c r="U79">
        <v>130</v>
      </c>
      <c r="V79">
        <v>40176</v>
      </c>
      <c r="W79">
        <v>42185</v>
      </c>
      <c r="X79">
        <v>0</v>
      </c>
      <c r="Y79">
        <v>-2</v>
      </c>
      <c r="AA79">
        <v>314136.91258</v>
      </c>
      <c r="AB79">
        <v>314006.91258</v>
      </c>
      <c r="AC79">
        <v>130</v>
      </c>
      <c r="AD79">
        <v>0</v>
      </c>
      <c r="AE79">
        <v>0</v>
      </c>
      <c r="AQ79">
        <v>130</v>
      </c>
      <c r="AR79">
        <v>-130</v>
      </c>
      <c r="AV79">
        <v>130</v>
      </c>
      <c r="AW79">
        <v>-130</v>
      </c>
      <c r="AY79" t="s">
        <v>230</v>
      </c>
      <c r="AZ79" t="s">
        <v>232</v>
      </c>
      <c r="BA79">
        <v>314136.91258</v>
      </c>
      <c r="BB79">
        <v>0</v>
      </c>
    </row>
    <row r="80" spans="2:54" ht="12.75">
      <c r="B80" t="s">
        <v>233</v>
      </c>
      <c r="C80" t="s">
        <v>234</v>
      </c>
      <c r="D80" t="s">
        <v>235</v>
      </c>
      <c r="E80" t="s">
        <v>220</v>
      </c>
      <c r="F80" t="s">
        <v>236</v>
      </c>
      <c r="G80" t="s">
        <v>89</v>
      </c>
      <c r="H80">
        <v>1</v>
      </c>
      <c r="I80">
        <v>1</v>
      </c>
      <c r="J80">
        <v>2017</v>
      </c>
      <c r="K80">
        <v>2019</v>
      </c>
      <c r="L80">
        <v>115578.30605469005</v>
      </c>
      <c r="M80">
        <v>0</v>
      </c>
      <c r="N80">
        <v>0</v>
      </c>
      <c r="O80">
        <v>4950.1</v>
      </c>
      <c r="P80">
        <v>0</v>
      </c>
      <c r="Q80">
        <v>110628.20605469006</v>
      </c>
      <c r="T80" t="s">
        <v>220</v>
      </c>
      <c r="U80" t="e">
        <v>#N/A</v>
      </c>
      <c r="V80" t="e">
        <v>#N/A</v>
      </c>
      <c r="W80" t="e">
        <v>#N/A</v>
      </c>
      <c r="X80" t="e">
        <v>#N/A</v>
      </c>
      <c r="Y80" t="e">
        <v>#N/A</v>
      </c>
      <c r="AA80">
        <v>115578.30605469005</v>
      </c>
      <c r="AB80">
        <v>0</v>
      </c>
      <c r="AC80">
        <v>0</v>
      </c>
      <c r="AD80">
        <v>4950.1</v>
      </c>
      <c r="AE80">
        <v>27676.980184921158</v>
      </c>
      <c r="AQ80">
        <v>0</v>
      </c>
      <c r="AR80">
        <v>0</v>
      </c>
      <c r="AV80">
        <v>0</v>
      </c>
      <c r="AW80">
        <v>0</v>
      </c>
      <c r="AY80" t="s">
        <v>235</v>
      </c>
      <c r="AZ80" t="s">
        <v>237</v>
      </c>
      <c r="BA80">
        <v>115578.30605469005</v>
      </c>
      <c r="BB80">
        <v>0</v>
      </c>
    </row>
    <row r="81" spans="2:54" ht="12.75">
      <c r="B81" t="s">
        <v>238</v>
      </c>
      <c r="C81" t="s">
        <v>239</v>
      </c>
      <c r="D81" t="s">
        <v>240</v>
      </c>
      <c r="E81" t="s">
        <v>220</v>
      </c>
      <c r="F81" t="s">
        <v>241</v>
      </c>
      <c r="G81" t="s">
        <v>89</v>
      </c>
      <c r="H81">
        <v>0</v>
      </c>
      <c r="I81">
        <v>109</v>
      </c>
      <c r="J81">
        <v>2008</v>
      </c>
      <c r="K81">
        <v>2023</v>
      </c>
      <c r="L81">
        <v>70236.48267716663</v>
      </c>
      <c r="M81">
        <v>955</v>
      </c>
      <c r="N81">
        <v>0</v>
      </c>
      <c r="O81">
        <v>0</v>
      </c>
      <c r="P81">
        <v>0</v>
      </c>
      <c r="Q81">
        <v>69281.48267716663</v>
      </c>
      <c r="T81" t="s">
        <v>220</v>
      </c>
      <c r="U81" t="e">
        <v>#N/A</v>
      </c>
      <c r="V81" t="e">
        <v>#N/A</v>
      </c>
      <c r="W81" t="e">
        <v>#N/A</v>
      </c>
      <c r="X81" t="e">
        <v>#N/A</v>
      </c>
      <c r="Y81" t="e">
        <v>#N/A</v>
      </c>
      <c r="AA81">
        <v>70236.48267716663</v>
      </c>
      <c r="AB81">
        <v>955</v>
      </c>
      <c r="AC81">
        <v>0</v>
      </c>
      <c r="AD81">
        <v>0</v>
      </c>
      <c r="AE81">
        <v>0</v>
      </c>
      <c r="AQ81">
        <v>0</v>
      </c>
      <c r="AR81">
        <v>0</v>
      </c>
      <c r="AV81">
        <v>0</v>
      </c>
      <c r="AW81">
        <v>0</v>
      </c>
      <c r="AY81" t="s">
        <v>240</v>
      </c>
      <c r="AZ81" t="s">
        <v>242</v>
      </c>
      <c r="BA81">
        <v>70236.48267716663</v>
      </c>
      <c r="BB81">
        <v>0</v>
      </c>
    </row>
    <row r="82" spans="2:54" ht="12.75">
      <c r="B82" t="s">
        <v>243</v>
      </c>
      <c r="C82" t="s">
        <v>244</v>
      </c>
      <c r="D82" t="s">
        <v>245</v>
      </c>
      <c r="E82" t="s">
        <v>220</v>
      </c>
      <c r="F82" t="s">
        <v>246</v>
      </c>
      <c r="G82" t="s">
        <v>247</v>
      </c>
      <c r="H82">
        <v>0</v>
      </c>
      <c r="I82">
        <v>2200</v>
      </c>
      <c r="J82">
        <v>2018</v>
      </c>
      <c r="K82">
        <v>2020</v>
      </c>
      <c r="L82">
        <v>48943</v>
      </c>
      <c r="M82">
        <v>0</v>
      </c>
      <c r="N82">
        <v>0</v>
      </c>
      <c r="O82">
        <v>0</v>
      </c>
      <c r="P82">
        <v>0</v>
      </c>
      <c r="Q82">
        <v>48943</v>
      </c>
      <c r="T82" t="s">
        <v>220</v>
      </c>
      <c r="U82" t="e">
        <v>#N/A</v>
      </c>
      <c r="V82" t="e">
        <v>#N/A</v>
      </c>
      <c r="W82" t="e">
        <v>#N/A</v>
      </c>
      <c r="X82" t="e">
        <v>#N/A</v>
      </c>
      <c r="Y82" t="e">
        <v>#N/A</v>
      </c>
      <c r="AA82">
        <v>48943</v>
      </c>
      <c r="AB82">
        <v>0</v>
      </c>
      <c r="AC82">
        <v>0</v>
      </c>
      <c r="AD82">
        <v>0</v>
      </c>
      <c r="AE82">
        <v>0</v>
      </c>
      <c r="AQ82">
        <v>0</v>
      </c>
      <c r="AR82">
        <v>0</v>
      </c>
      <c r="AV82">
        <v>0</v>
      </c>
      <c r="AW82">
        <v>0</v>
      </c>
      <c r="AY82" t="e">
        <v>#N/A</v>
      </c>
      <c r="AZ82" t="e">
        <v>#N/A</v>
      </c>
      <c r="BA82">
        <v>48943</v>
      </c>
      <c r="BB82">
        <v>0</v>
      </c>
    </row>
    <row r="83" spans="2:54" ht="12.75">
      <c r="B83" t="s">
        <v>248</v>
      </c>
      <c r="C83" t="s">
        <v>249</v>
      </c>
      <c r="D83" t="s">
        <v>250</v>
      </c>
      <c r="E83" t="s">
        <v>202</v>
      </c>
      <c r="F83" t="s">
        <v>67</v>
      </c>
      <c r="G83" t="s">
        <v>68</v>
      </c>
      <c r="H83">
        <v>0</v>
      </c>
      <c r="I83">
        <v>2870</v>
      </c>
      <c r="J83">
        <v>2015</v>
      </c>
      <c r="K83">
        <v>2018</v>
      </c>
      <c r="L83">
        <v>123651.50953912223</v>
      </c>
      <c r="M83">
        <v>7016.28</v>
      </c>
      <c r="N83">
        <v>0</v>
      </c>
      <c r="O83">
        <v>42873.76839281004</v>
      </c>
      <c r="P83">
        <v>0</v>
      </c>
      <c r="Q83">
        <v>73761.46114631218</v>
      </c>
      <c r="T83">
        <v>-6231.679096399999</v>
      </c>
      <c r="U83">
        <v>6231.679096399999</v>
      </c>
      <c r="V83">
        <v>42153</v>
      </c>
      <c r="W83">
        <v>43465</v>
      </c>
      <c r="X83">
        <v>0</v>
      </c>
      <c r="Y83">
        <v>0</v>
      </c>
      <c r="AA83">
        <v>123651.50953912223</v>
      </c>
      <c r="AB83">
        <v>0</v>
      </c>
      <c r="AC83">
        <v>7016.28</v>
      </c>
      <c r="AD83">
        <v>42873.76839281004</v>
      </c>
      <c r="AE83">
        <v>73761.4611463122</v>
      </c>
      <c r="AQ83">
        <v>6231.679096399999</v>
      </c>
      <c r="AR83">
        <v>-6231.679096399999</v>
      </c>
      <c r="AV83">
        <v>6231.679096399999</v>
      </c>
      <c r="AW83">
        <v>-6231.679096399999</v>
      </c>
      <c r="AY83" t="s">
        <v>251</v>
      </c>
      <c r="AZ83" t="s">
        <v>252</v>
      </c>
      <c r="BA83">
        <v>123651.50953912223</v>
      </c>
      <c r="BB83">
        <v>0</v>
      </c>
    </row>
    <row r="84" spans="2:54" ht="12.75">
      <c r="B84" t="s">
        <v>253</v>
      </c>
      <c r="C84" t="s">
        <v>254</v>
      </c>
      <c r="D84" t="s">
        <v>255</v>
      </c>
      <c r="E84" t="s">
        <v>202</v>
      </c>
      <c r="F84" t="s">
        <v>256</v>
      </c>
      <c r="G84" t="s">
        <v>39</v>
      </c>
      <c r="H84">
        <v>0</v>
      </c>
      <c r="I84">
        <v>80</v>
      </c>
      <c r="J84">
        <v>2016</v>
      </c>
      <c r="K84">
        <v>2017</v>
      </c>
      <c r="L84">
        <v>4560.248471022012</v>
      </c>
      <c r="M84">
        <v>0</v>
      </c>
      <c r="N84">
        <v>0</v>
      </c>
      <c r="O84">
        <v>4560.248471022012</v>
      </c>
      <c r="P84">
        <v>0</v>
      </c>
      <c r="Q84">
        <v>0</v>
      </c>
      <c r="T84" t="s">
        <v>202</v>
      </c>
      <c r="U84" t="e">
        <v>#N/A</v>
      </c>
      <c r="V84" t="e">
        <v>#N/A</v>
      </c>
      <c r="W84" t="e">
        <v>#N/A</v>
      </c>
      <c r="X84" t="e">
        <v>#N/A</v>
      </c>
      <c r="Y84" t="e">
        <v>#N/A</v>
      </c>
      <c r="AA84">
        <v>4560.248471022012</v>
      </c>
      <c r="AB84">
        <v>0</v>
      </c>
      <c r="AC84">
        <v>0</v>
      </c>
      <c r="AD84">
        <v>4560.248471022012</v>
      </c>
      <c r="AE84">
        <v>0</v>
      </c>
      <c r="AQ84">
        <v>0</v>
      </c>
      <c r="AR84">
        <v>0</v>
      </c>
      <c r="AV84">
        <v>0</v>
      </c>
      <c r="AW84">
        <v>0</v>
      </c>
      <c r="AY84" t="s">
        <v>255</v>
      </c>
      <c r="AZ84" t="s">
        <v>257</v>
      </c>
      <c r="BA84">
        <v>4560.248471022012</v>
      </c>
      <c r="BB84">
        <v>0</v>
      </c>
    </row>
    <row r="85" spans="2:54" ht="12.75">
      <c r="B85" t="s">
        <v>258</v>
      </c>
      <c r="C85" t="s">
        <v>259</v>
      </c>
      <c r="D85" t="s">
        <v>260</v>
      </c>
      <c r="E85" t="s">
        <v>261</v>
      </c>
      <c r="F85" t="s">
        <v>262</v>
      </c>
      <c r="G85" t="s">
        <v>39</v>
      </c>
      <c r="H85">
        <v>0</v>
      </c>
      <c r="I85">
        <v>290</v>
      </c>
      <c r="J85">
        <v>2016</v>
      </c>
      <c r="K85">
        <v>2017</v>
      </c>
      <c r="L85">
        <v>9032.636828383003</v>
      </c>
      <c r="M85">
        <v>0</v>
      </c>
      <c r="N85">
        <v>0</v>
      </c>
      <c r="O85">
        <v>9032.636828383003</v>
      </c>
      <c r="P85">
        <v>0</v>
      </c>
      <c r="Q85">
        <v>0</v>
      </c>
      <c r="T85" t="s">
        <v>261</v>
      </c>
      <c r="U85" t="e">
        <v>#N/A</v>
      </c>
      <c r="V85" t="e">
        <v>#N/A</v>
      </c>
      <c r="W85" t="e">
        <v>#N/A</v>
      </c>
      <c r="X85" t="e">
        <v>#N/A</v>
      </c>
      <c r="Y85" t="e">
        <v>#N/A</v>
      </c>
      <c r="AA85">
        <v>9032.636828383003</v>
      </c>
      <c r="AB85">
        <v>0</v>
      </c>
      <c r="AC85">
        <v>0</v>
      </c>
      <c r="AD85">
        <v>9032.636828383003</v>
      </c>
      <c r="AE85">
        <v>0</v>
      </c>
      <c r="AQ85">
        <v>0</v>
      </c>
      <c r="AR85">
        <v>0</v>
      </c>
      <c r="AV85">
        <v>0</v>
      </c>
      <c r="AW85">
        <v>0</v>
      </c>
      <c r="AY85" t="s">
        <v>260</v>
      </c>
      <c r="AZ85" t="s">
        <v>263</v>
      </c>
      <c r="BA85">
        <v>9032.636828383003</v>
      </c>
      <c r="BB85">
        <v>0</v>
      </c>
    </row>
    <row r="86" spans="2:54" ht="12.75">
      <c r="B86" t="s">
        <v>264</v>
      </c>
      <c r="C86" t="s">
        <v>265</v>
      </c>
      <c r="D86" t="s">
        <v>266</v>
      </c>
      <c r="E86" t="s">
        <v>220</v>
      </c>
      <c r="F86" t="s">
        <v>236</v>
      </c>
      <c r="G86" t="s">
        <v>89</v>
      </c>
      <c r="H86">
        <v>1</v>
      </c>
      <c r="I86">
        <v>1</v>
      </c>
      <c r="J86">
        <v>2015</v>
      </c>
      <c r="K86">
        <v>2019</v>
      </c>
      <c r="L86">
        <v>159605.5461587759</v>
      </c>
      <c r="M86">
        <v>11802.641042164547</v>
      </c>
      <c r="N86">
        <v>0</v>
      </c>
      <c r="O86">
        <v>26109.86</v>
      </c>
      <c r="P86">
        <v>0</v>
      </c>
      <c r="Q86">
        <v>121693.04511661135</v>
      </c>
      <c r="T86">
        <v>-4243.28</v>
      </c>
      <c r="U86">
        <v>4243.28</v>
      </c>
      <c r="V86">
        <v>42353</v>
      </c>
      <c r="W86">
        <v>43521</v>
      </c>
      <c r="X86">
        <v>0</v>
      </c>
      <c r="Y86">
        <v>0</v>
      </c>
      <c r="AA86">
        <v>103060.0796412932</v>
      </c>
      <c r="AB86">
        <v>0</v>
      </c>
      <c r="AC86">
        <v>11802.641042164547</v>
      </c>
      <c r="AD86">
        <v>26109.86</v>
      </c>
      <c r="AE86">
        <v>65147.57859912866</v>
      </c>
      <c r="AQ86">
        <v>4243.28</v>
      </c>
      <c r="AR86">
        <v>-4243.28</v>
      </c>
      <c r="AV86">
        <v>4243.28</v>
      </c>
      <c r="AW86">
        <v>-4243.28</v>
      </c>
      <c r="AY86" t="s">
        <v>267</v>
      </c>
      <c r="AZ86" t="s">
        <v>268</v>
      </c>
      <c r="BA86">
        <v>159605.5461587759</v>
      </c>
      <c r="BB86">
        <v>0</v>
      </c>
    </row>
    <row r="87" spans="2:54" ht="12.75">
      <c r="B87" t="s">
        <v>269</v>
      </c>
      <c r="C87" t="s">
        <v>270</v>
      </c>
      <c r="D87" t="s">
        <v>271</v>
      </c>
      <c r="E87" t="s">
        <v>220</v>
      </c>
      <c r="F87" t="s">
        <v>272</v>
      </c>
      <c r="G87" t="s">
        <v>89</v>
      </c>
      <c r="H87">
        <v>3</v>
      </c>
      <c r="I87">
        <v>3</v>
      </c>
      <c r="J87">
        <v>2015</v>
      </c>
      <c r="K87">
        <v>2019</v>
      </c>
      <c r="L87">
        <v>100861.12972185238</v>
      </c>
      <c r="M87">
        <v>2098.028</v>
      </c>
      <c r="N87">
        <v>0</v>
      </c>
      <c r="O87">
        <v>0</v>
      </c>
      <c r="P87">
        <v>0</v>
      </c>
      <c r="Q87">
        <v>98763.10172185238</v>
      </c>
      <c r="T87">
        <v>-6360.89207</v>
      </c>
      <c r="U87">
        <v>6360.89207</v>
      </c>
      <c r="V87">
        <v>42353</v>
      </c>
      <c r="W87">
        <v>43053</v>
      </c>
      <c r="X87">
        <v>0</v>
      </c>
      <c r="Y87">
        <v>-2</v>
      </c>
      <c r="AA87">
        <v>100861.12972185238</v>
      </c>
      <c r="AB87">
        <v>0</v>
      </c>
      <c r="AC87">
        <v>2098.028</v>
      </c>
      <c r="AD87">
        <v>0</v>
      </c>
      <c r="AE87">
        <v>22431.414352489846</v>
      </c>
      <c r="AQ87">
        <v>6360.89207</v>
      </c>
      <c r="AR87">
        <v>-6360.89207</v>
      </c>
      <c r="AV87">
        <v>6360.89207</v>
      </c>
      <c r="AW87">
        <v>-6360.89207</v>
      </c>
      <c r="AY87" t="s">
        <v>271</v>
      </c>
      <c r="AZ87" t="s">
        <v>273</v>
      </c>
      <c r="BA87">
        <v>100861.12972185238</v>
      </c>
      <c r="BB87">
        <v>0</v>
      </c>
    </row>
    <row r="88" spans="2:54" ht="12.75">
      <c r="B88" t="s">
        <v>274</v>
      </c>
      <c r="C88" t="s">
        <v>275</v>
      </c>
      <c r="D88" t="s">
        <v>276</v>
      </c>
      <c r="E88" t="s">
        <v>177</v>
      </c>
      <c r="F88" t="s">
        <v>277</v>
      </c>
      <c r="G88" t="s">
        <v>39</v>
      </c>
      <c r="H88">
        <v>250</v>
      </c>
      <c r="I88">
        <v>250</v>
      </c>
      <c r="J88">
        <v>2015</v>
      </c>
      <c r="K88">
        <v>2017</v>
      </c>
      <c r="L88">
        <v>43098.02567288058</v>
      </c>
      <c r="M88">
        <v>35537.74007288058</v>
      </c>
      <c r="N88">
        <v>0</v>
      </c>
      <c r="O88">
        <v>7560.285599999999</v>
      </c>
      <c r="P88">
        <v>0</v>
      </c>
      <c r="Q88">
        <v>0</v>
      </c>
      <c r="T88">
        <v>-5592.4547869073185</v>
      </c>
      <c r="U88">
        <v>5592.4547869073185</v>
      </c>
      <c r="V88">
        <v>42350</v>
      </c>
      <c r="W88">
        <v>42809</v>
      </c>
      <c r="X88">
        <v>0</v>
      </c>
      <c r="Y88">
        <v>0</v>
      </c>
      <c r="AA88">
        <v>43098.02567288058</v>
      </c>
      <c r="AB88">
        <v>0</v>
      </c>
      <c r="AC88">
        <v>35537.74007288058</v>
      </c>
      <c r="AD88">
        <v>7560.285599999999</v>
      </c>
      <c r="AE88">
        <v>0</v>
      </c>
      <c r="AQ88">
        <v>5592.454786907318</v>
      </c>
      <c r="AR88">
        <v>-5592.454786907318</v>
      </c>
      <c r="AV88">
        <v>5592.454786907318</v>
      </c>
      <c r="AW88">
        <v>-5592.454786907318</v>
      </c>
      <c r="AY88" t="s">
        <v>276</v>
      </c>
      <c r="AZ88" t="s">
        <v>278</v>
      </c>
      <c r="BA88">
        <v>43098.02567288058</v>
      </c>
      <c r="BB88">
        <v>0</v>
      </c>
    </row>
    <row r="89" spans="2:54" ht="12.75">
      <c r="B89" t="s">
        <v>279</v>
      </c>
      <c r="L89">
        <v>7184439.029981649</v>
      </c>
      <c r="M89">
        <v>4081070.589541344</v>
      </c>
      <c r="N89">
        <v>0</v>
      </c>
      <c r="O89">
        <v>517968.07057568256</v>
      </c>
      <c r="P89">
        <v>0</v>
      </c>
      <c r="Q89">
        <v>2585400.369864622</v>
      </c>
      <c r="R89">
        <v>78762.97158</v>
      </c>
      <c r="T89">
        <v>0</v>
      </c>
      <c r="U89" t="e">
        <v>#N/A</v>
      </c>
      <c r="V89" t="e">
        <v>#N/A</v>
      </c>
      <c r="W89" t="e">
        <v>#N/A</v>
      </c>
      <c r="X89" t="e">
        <v>#N/A</v>
      </c>
      <c r="Y89" t="e">
        <v>#N/A</v>
      </c>
      <c r="AQ89">
        <v>581090.2193199074</v>
      </c>
      <c r="AY89" t="e">
        <v>#N/A</v>
      </c>
      <c r="AZ89" t="e">
        <v>#N/A</v>
      </c>
      <c r="BA89">
        <v>7184439.029981649</v>
      </c>
      <c r="BB89">
        <v>0</v>
      </c>
    </row>
    <row r="90" spans="2:54" ht="12.75">
      <c r="B90" t="s">
        <v>280</v>
      </c>
      <c r="T90">
        <v>0</v>
      </c>
      <c r="U90" t="e">
        <v>#N/A</v>
      </c>
      <c r="V90" t="e">
        <v>#N/A</v>
      </c>
      <c r="W90" t="e">
        <v>#N/A</v>
      </c>
      <c r="X90" t="e">
        <v>#N/A</v>
      </c>
      <c r="Y90" t="e">
        <v>#N/A</v>
      </c>
      <c r="AQ90">
        <v>0</v>
      </c>
      <c r="AR90">
        <v>0</v>
      </c>
      <c r="AY90" t="e">
        <v>#N/A</v>
      </c>
      <c r="AZ90" t="e">
        <v>#N/A</v>
      </c>
      <c r="BA90">
        <v>0</v>
      </c>
      <c r="BB90">
        <v>0</v>
      </c>
    </row>
    <row r="91" spans="2:54" ht="12.75">
      <c r="B91" t="s">
        <v>281</v>
      </c>
      <c r="C91" t="s">
        <v>282</v>
      </c>
      <c r="D91" t="s">
        <v>283</v>
      </c>
      <c r="E91" t="s">
        <v>94</v>
      </c>
      <c r="F91" t="s">
        <v>38</v>
      </c>
      <c r="G91" t="s">
        <v>284</v>
      </c>
      <c r="H91">
        <v>24175</v>
      </c>
      <c r="I91">
        <v>24175</v>
      </c>
      <c r="J91" t="s">
        <v>41</v>
      </c>
      <c r="K91" t="s">
        <v>42</v>
      </c>
      <c r="L91">
        <v>211275.82</v>
      </c>
      <c r="M91">
        <v>211275.82</v>
      </c>
      <c r="N91">
        <v>0</v>
      </c>
      <c r="O91">
        <v>0</v>
      </c>
      <c r="P91">
        <v>0</v>
      </c>
      <c r="Q91">
        <v>0</v>
      </c>
      <c r="T91" t="s">
        <v>94</v>
      </c>
      <c r="U91" t="e">
        <v>#N/A</v>
      </c>
      <c r="V91" t="e">
        <v>#N/A</v>
      </c>
      <c r="W91" t="e">
        <v>#N/A</v>
      </c>
      <c r="X91" t="e">
        <v>#N/A</v>
      </c>
      <c r="Y91" t="e">
        <v>#N/A</v>
      </c>
      <c r="AA91">
        <v>211275.82</v>
      </c>
      <c r="AB91">
        <v>103944.7</v>
      </c>
      <c r="AC91">
        <v>107331.12</v>
      </c>
      <c r="AD91">
        <v>0</v>
      </c>
      <c r="AE91">
        <v>0</v>
      </c>
      <c r="AQ91">
        <v>113846.5272</v>
      </c>
      <c r="AR91">
        <v>-113846.5272</v>
      </c>
      <c r="AT91" t="s">
        <v>75</v>
      </c>
      <c r="AV91">
        <v>113846.5272</v>
      </c>
      <c r="AW91">
        <v>-113846.5272</v>
      </c>
      <c r="AY91" t="s">
        <v>283</v>
      </c>
      <c r="AZ91" t="s">
        <v>285</v>
      </c>
      <c r="BA91">
        <v>211275.82</v>
      </c>
      <c r="BB91">
        <v>0</v>
      </c>
    </row>
    <row r="92" spans="2:54" ht="12.75">
      <c r="B92" t="s">
        <v>286</v>
      </c>
      <c r="C92" t="s">
        <v>287</v>
      </c>
      <c r="D92" t="s">
        <v>288</v>
      </c>
      <c r="E92" t="s">
        <v>94</v>
      </c>
      <c r="F92" t="s">
        <v>38</v>
      </c>
      <c r="G92" t="s">
        <v>284</v>
      </c>
      <c r="H92">
        <v>24310.5</v>
      </c>
      <c r="I92">
        <v>24310.5</v>
      </c>
      <c r="J92">
        <v>2017</v>
      </c>
      <c r="K92">
        <v>2019</v>
      </c>
      <c r="L92">
        <v>234158.88040572457</v>
      </c>
      <c r="M92">
        <v>0</v>
      </c>
      <c r="N92">
        <v>0</v>
      </c>
      <c r="O92">
        <v>102540.52747862219</v>
      </c>
      <c r="P92">
        <v>0</v>
      </c>
      <c r="Q92">
        <v>131618.3529271024</v>
      </c>
      <c r="AA92">
        <v>234158.88040572457</v>
      </c>
      <c r="AB92">
        <v>0</v>
      </c>
      <c r="AC92">
        <v>0</v>
      </c>
      <c r="AD92">
        <v>102540.52747862219</v>
      </c>
      <c r="AE92">
        <v>125132.46170009213</v>
      </c>
      <c r="AQ92">
        <v>0</v>
      </c>
      <c r="AR92">
        <v>0</v>
      </c>
      <c r="AT92" t="s">
        <v>75</v>
      </c>
      <c r="AV92">
        <v>0</v>
      </c>
      <c r="AW92">
        <v>0</v>
      </c>
      <c r="AY92" t="s">
        <v>288</v>
      </c>
      <c r="AZ92" t="s">
        <v>289</v>
      </c>
      <c r="BA92">
        <v>234158.88040572457</v>
      </c>
      <c r="BB92">
        <v>0</v>
      </c>
    </row>
    <row r="93" spans="2:54" ht="12.75">
      <c r="B93" t="s">
        <v>290</v>
      </c>
      <c r="C93" t="s">
        <v>291</v>
      </c>
      <c r="D93" t="s">
        <v>292</v>
      </c>
      <c r="E93" t="s">
        <v>177</v>
      </c>
      <c r="F93" t="s">
        <v>293</v>
      </c>
      <c r="G93" t="s">
        <v>39</v>
      </c>
      <c r="H93" t="s">
        <v>294</v>
      </c>
      <c r="I93" t="s">
        <v>295</v>
      </c>
      <c r="J93">
        <v>2009</v>
      </c>
      <c r="K93">
        <v>2022</v>
      </c>
      <c r="L93">
        <v>96649.04385744408</v>
      </c>
      <c r="M93">
        <v>1742.4</v>
      </c>
      <c r="N93">
        <v>0</v>
      </c>
      <c r="O93">
        <v>2199.555656228562</v>
      </c>
      <c r="P93">
        <v>0</v>
      </c>
      <c r="Q93">
        <v>92707.08820121552</v>
      </c>
      <c r="T93" t="s">
        <v>177</v>
      </c>
      <c r="U93" t="e">
        <v>#N/A</v>
      </c>
      <c r="V93" t="e">
        <v>#N/A</v>
      </c>
      <c r="W93" t="e">
        <v>#N/A</v>
      </c>
      <c r="X93" t="e">
        <v>#N/A</v>
      </c>
      <c r="Y93" t="e">
        <v>#N/A</v>
      </c>
      <c r="AA93">
        <v>96649.04385744408</v>
      </c>
      <c r="AB93">
        <v>1742.4</v>
      </c>
      <c r="AC93">
        <v>0</v>
      </c>
      <c r="AD93">
        <v>2199.555656228562</v>
      </c>
      <c r="AE93">
        <v>0</v>
      </c>
      <c r="AQ93">
        <v>0</v>
      </c>
      <c r="AR93">
        <v>0</v>
      </c>
      <c r="AV93">
        <v>0</v>
      </c>
      <c r="AW93">
        <v>0</v>
      </c>
      <c r="AY93" t="s">
        <v>292</v>
      </c>
      <c r="AZ93" t="s">
        <v>296</v>
      </c>
      <c r="BA93">
        <v>96649.04385744408</v>
      </c>
      <c r="BB93">
        <v>0</v>
      </c>
    </row>
    <row r="94" spans="2:54" ht="12.75">
      <c r="B94" t="s">
        <v>297</v>
      </c>
      <c r="C94" t="s">
        <v>298</v>
      </c>
      <c r="D94" t="s">
        <v>299</v>
      </c>
      <c r="E94" t="s">
        <v>220</v>
      </c>
      <c r="F94" t="s">
        <v>300</v>
      </c>
      <c r="G94" t="s">
        <v>185</v>
      </c>
      <c r="H94">
        <v>0</v>
      </c>
      <c r="I94">
        <v>1153</v>
      </c>
      <c r="J94">
        <v>2018</v>
      </c>
      <c r="K94">
        <v>2021</v>
      </c>
      <c r="L94">
        <v>315417</v>
      </c>
      <c r="M94">
        <v>0</v>
      </c>
      <c r="N94">
        <v>0</v>
      </c>
      <c r="O94">
        <v>0</v>
      </c>
      <c r="P94">
        <v>0</v>
      </c>
      <c r="Q94">
        <v>315417</v>
      </c>
      <c r="T94" t="s">
        <v>220</v>
      </c>
      <c r="U94" t="e">
        <v>#N/A</v>
      </c>
      <c r="V94" t="e">
        <v>#N/A</v>
      </c>
      <c r="W94" t="e">
        <v>#N/A</v>
      </c>
      <c r="X94" t="e">
        <v>#N/A</v>
      </c>
      <c r="Y94" t="e">
        <v>#N/A</v>
      </c>
      <c r="AA94">
        <v>315417</v>
      </c>
      <c r="AB94">
        <v>0</v>
      </c>
      <c r="AC94">
        <v>0</v>
      </c>
      <c r="AD94">
        <v>0</v>
      </c>
      <c r="AE94">
        <v>0</v>
      </c>
      <c r="AQ94">
        <v>0</v>
      </c>
      <c r="AR94">
        <v>0</v>
      </c>
      <c r="AV94">
        <v>0</v>
      </c>
      <c r="AW94">
        <v>0</v>
      </c>
      <c r="AY94" t="e">
        <v>#N/A</v>
      </c>
      <c r="AZ94" t="e">
        <v>#N/A</v>
      </c>
      <c r="BA94">
        <v>315417</v>
      </c>
      <c r="BB94">
        <v>0</v>
      </c>
    </row>
    <row r="95" spans="2:54" ht="12.75">
      <c r="B95" t="s">
        <v>301</v>
      </c>
      <c r="C95" t="s">
        <v>302</v>
      </c>
      <c r="D95" t="s">
        <v>303</v>
      </c>
      <c r="E95" t="s">
        <v>177</v>
      </c>
      <c r="F95" t="s">
        <v>304</v>
      </c>
      <c r="G95" t="s">
        <v>305</v>
      </c>
      <c r="H95">
        <v>0</v>
      </c>
      <c r="I95">
        <v>2</v>
      </c>
      <c r="J95">
        <v>2018</v>
      </c>
      <c r="K95">
        <v>2020</v>
      </c>
      <c r="L95">
        <v>88543.66</v>
      </c>
      <c r="M95">
        <v>0</v>
      </c>
      <c r="N95">
        <v>0</v>
      </c>
      <c r="O95">
        <v>0</v>
      </c>
      <c r="P95">
        <v>0</v>
      </c>
      <c r="Q95">
        <v>88543.66</v>
      </c>
      <c r="T95" t="s">
        <v>177</v>
      </c>
      <c r="U95" t="e">
        <v>#N/A</v>
      </c>
      <c r="V95" t="e">
        <v>#N/A</v>
      </c>
      <c r="W95" t="e">
        <v>#N/A</v>
      </c>
      <c r="X95" t="e">
        <v>#N/A</v>
      </c>
      <c r="Y95" t="e">
        <v>#N/A</v>
      </c>
      <c r="AA95">
        <v>88543.66</v>
      </c>
      <c r="AB95">
        <v>0</v>
      </c>
      <c r="AC95">
        <v>0</v>
      </c>
      <c r="AD95">
        <v>0</v>
      </c>
      <c r="AE95">
        <v>0</v>
      </c>
      <c r="AQ95">
        <v>0</v>
      </c>
      <c r="AR95">
        <v>0</v>
      </c>
      <c r="AY95" t="e">
        <v>#N/A</v>
      </c>
      <c r="AZ95" t="e">
        <v>#N/A</v>
      </c>
      <c r="BA95">
        <v>88543.66</v>
      </c>
      <c r="BB95">
        <v>0</v>
      </c>
    </row>
    <row r="96" spans="2:54" ht="12.75">
      <c r="B96" t="s">
        <v>306</v>
      </c>
      <c r="C96" t="s">
        <v>307</v>
      </c>
      <c r="D96" t="s">
        <v>308</v>
      </c>
      <c r="E96" t="s">
        <v>309</v>
      </c>
      <c r="F96" t="s">
        <v>310</v>
      </c>
      <c r="G96" t="s">
        <v>89</v>
      </c>
      <c r="H96">
        <v>0</v>
      </c>
      <c r="I96">
        <v>243</v>
      </c>
      <c r="J96">
        <v>2017</v>
      </c>
      <c r="K96">
        <v>2018</v>
      </c>
      <c r="L96">
        <v>46149.1884339344</v>
      </c>
      <c r="M96">
        <v>0</v>
      </c>
      <c r="N96">
        <v>0</v>
      </c>
      <c r="O96">
        <v>17201.2752</v>
      </c>
      <c r="P96">
        <v>0</v>
      </c>
      <c r="Q96">
        <v>28947.913233934403</v>
      </c>
      <c r="AC96">
        <v>0</v>
      </c>
      <c r="AD96">
        <v>17201.2752</v>
      </c>
      <c r="AE96">
        <v>28947.913233934418</v>
      </c>
      <c r="AY96" t="e">
        <v>#N/A</v>
      </c>
      <c r="AZ96" t="e">
        <v>#N/A</v>
      </c>
      <c r="BA96">
        <v>46149.1884339344</v>
      </c>
      <c r="BB96">
        <v>0</v>
      </c>
    </row>
    <row r="97" spans="2:54" ht="12.75">
      <c r="B97" t="s">
        <v>311</v>
      </c>
      <c r="L97">
        <v>992193.592697103</v>
      </c>
      <c r="M97">
        <v>213018.22</v>
      </c>
      <c r="N97">
        <v>0</v>
      </c>
      <c r="O97">
        <v>121941.35833485075</v>
      </c>
      <c r="P97">
        <v>0</v>
      </c>
      <c r="Q97">
        <v>657234.0143622524</v>
      </c>
      <c r="R97">
        <v>0</v>
      </c>
      <c r="BA97">
        <v>992193.592697103</v>
      </c>
      <c r="BB97">
        <v>0</v>
      </c>
    </row>
    <row r="98" spans="2:54" ht="12.75">
      <c r="B98" t="s">
        <v>312</v>
      </c>
      <c r="AT98">
        <v>518314.48936115246</v>
      </c>
      <c r="BA98">
        <v>0</v>
      </c>
      <c r="BB98">
        <v>0</v>
      </c>
    </row>
    <row r="99" spans="2:54" ht="12.75">
      <c r="B99" t="s">
        <v>313</v>
      </c>
      <c r="BA99">
        <v>0</v>
      </c>
      <c r="BB99">
        <v>0</v>
      </c>
    </row>
    <row r="100" spans="2:54" ht="12.75">
      <c r="B100" t="s">
        <v>314</v>
      </c>
      <c r="BA100">
        <v>0</v>
      </c>
      <c r="BB100">
        <v>0</v>
      </c>
    </row>
    <row r="101" spans="2:54" ht="12.75">
      <c r="B101" t="s">
        <v>315</v>
      </c>
      <c r="BA101">
        <v>0</v>
      </c>
      <c r="BB101">
        <v>0</v>
      </c>
    </row>
    <row r="102" spans="2:54" ht="12.75">
      <c r="B102" t="s">
        <v>316</v>
      </c>
      <c r="BA102">
        <v>0</v>
      </c>
      <c r="BB102">
        <v>0</v>
      </c>
    </row>
    <row r="103" spans="2:54" ht="12.75">
      <c r="B103" t="s">
        <v>317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BA103">
        <v>0</v>
      </c>
      <c r="BB103">
        <v>0</v>
      </c>
    </row>
    <row r="104" spans="2:54" ht="12.75">
      <c r="B104" t="s">
        <v>318</v>
      </c>
      <c r="L104">
        <v>13682928.984549074</v>
      </c>
      <c r="M104">
        <v>4827890.359476286</v>
      </c>
      <c r="N104">
        <v>0</v>
      </c>
      <c r="O104">
        <v>717849.3180935334</v>
      </c>
      <c r="P104">
        <v>0</v>
      </c>
      <c r="Q104">
        <v>8137189.306979254</v>
      </c>
      <c r="R104">
        <v>555888.4573400001</v>
      </c>
      <c r="BA104">
        <v>13682928.984549074</v>
      </c>
      <c r="BB104">
        <v>0</v>
      </c>
    </row>
    <row r="105" ht="12.75">
      <c r="C105" t="s">
        <v>319</v>
      </c>
    </row>
    <row r="107" spans="3:17" ht="12.75">
      <c r="C107" t="s">
        <v>320</v>
      </c>
      <c r="H107" t="s">
        <v>321</v>
      </c>
      <c r="O107">
        <v>281904.6032950026</v>
      </c>
      <c r="P107">
        <v>292146</v>
      </c>
      <c r="Q107">
        <v>-10241.396704997402</v>
      </c>
    </row>
    <row r="108" spans="3:16" ht="12.75">
      <c r="C108" t="s">
        <v>322</v>
      </c>
      <c r="H108" t="s">
        <v>323</v>
      </c>
      <c r="O108">
        <v>717849.3180935333</v>
      </c>
      <c r="P10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101"/>
  <sheetViews>
    <sheetView workbookViewId="0" topLeftCell="A1">
      <selection activeCell="A1" sqref="A1"/>
    </sheetView>
  </sheetViews>
  <sheetFormatPr defaultColWidth="9.00390625" defaultRowHeight="12.75"/>
  <sheetData>
    <row r="1" ht="12.75">
      <c r="Q1" t="s">
        <v>11</v>
      </c>
    </row>
    <row r="4" ht="12.75">
      <c r="B4" t="s">
        <v>324</v>
      </c>
    </row>
    <row r="6" ht="12.75">
      <c r="B6" t="s">
        <v>7</v>
      </c>
    </row>
    <row r="7" ht="12.75">
      <c r="B7" t="s">
        <v>9</v>
      </c>
    </row>
    <row r="8" ht="12.75">
      <c r="B8" t="s">
        <v>325</v>
      </c>
    </row>
    <row r="11" spans="28:35" ht="12.75">
      <c r="AB11" t="s">
        <v>326</v>
      </c>
      <c r="AG11" t="s">
        <v>327</v>
      </c>
      <c r="AI11" t="s">
        <v>327</v>
      </c>
    </row>
    <row r="13" spans="2:26" ht="12.75">
      <c r="B13" t="s">
        <v>12</v>
      </c>
      <c r="C13" t="s">
        <v>13</v>
      </c>
      <c r="D13" t="s">
        <v>14</v>
      </c>
      <c r="E13" t="s">
        <v>15</v>
      </c>
      <c r="F13" t="s">
        <v>16</v>
      </c>
      <c r="J13" t="s">
        <v>17</v>
      </c>
      <c r="K13" t="s">
        <v>18</v>
      </c>
      <c r="L13" t="s">
        <v>19</v>
      </c>
      <c r="Z13" t="s">
        <v>19</v>
      </c>
    </row>
    <row r="14" spans="6:38" ht="12.75">
      <c r="F14" t="s">
        <v>20</v>
      </c>
      <c r="G14" t="s">
        <v>21</v>
      </c>
      <c r="H14" t="s">
        <v>22</v>
      </c>
      <c r="L14" t="s">
        <v>23</v>
      </c>
      <c r="M14" t="s">
        <v>328</v>
      </c>
      <c r="N14" t="s">
        <v>329</v>
      </c>
      <c r="Q14" t="s">
        <v>25</v>
      </c>
      <c r="R14" t="s">
        <v>26</v>
      </c>
      <c r="Z14" t="s">
        <v>23</v>
      </c>
      <c r="AA14" t="s">
        <v>328</v>
      </c>
      <c r="AB14" t="s">
        <v>329</v>
      </c>
      <c r="AE14" t="s">
        <v>25</v>
      </c>
      <c r="AG14" t="s">
        <v>23</v>
      </c>
      <c r="AH14" t="s">
        <v>328</v>
      </c>
      <c r="AI14" t="s">
        <v>329</v>
      </c>
      <c r="AL14" t="s">
        <v>25</v>
      </c>
    </row>
    <row r="15" spans="8:37" ht="12.75">
      <c r="H15" t="s">
        <v>28</v>
      </c>
      <c r="I15" t="s">
        <v>29</v>
      </c>
      <c r="N15">
        <v>2016</v>
      </c>
      <c r="O15">
        <v>2017</v>
      </c>
      <c r="P15">
        <v>2018</v>
      </c>
      <c r="AB15">
        <v>2016</v>
      </c>
      <c r="AC15">
        <v>2017</v>
      </c>
      <c r="AD15">
        <v>2018</v>
      </c>
      <c r="AI15">
        <v>2016</v>
      </c>
      <c r="AJ15">
        <v>2017</v>
      </c>
      <c r="AK15">
        <v>2018</v>
      </c>
    </row>
    <row r="16" spans="2:18" ht="12.75">
      <c r="B16">
        <v>1</v>
      </c>
      <c r="C16">
        <f>1+$B$16</f>
        <v>2</v>
      </c>
      <c r="D16">
        <f>1+C16</f>
        <v>3</v>
      </c>
      <c r="E16">
        <f>1+D16</f>
        <v>4</v>
      </c>
      <c r="F16">
        <f>1+E16</f>
        <v>5</v>
      </c>
      <c r="G16">
        <f>1+F16</f>
        <v>6</v>
      </c>
      <c r="H16">
        <v>7</v>
      </c>
      <c r="I16">
        <v>8</v>
      </c>
      <c r="J16">
        <v>9</v>
      </c>
      <c r="K16">
        <f>1+J16</f>
        <v>10</v>
      </c>
      <c r="L16">
        <v>11</v>
      </c>
      <c r="M16">
        <v>12</v>
      </c>
      <c r="N16">
        <v>13</v>
      </c>
      <c r="O16">
        <v>14</v>
      </c>
      <c r="P16">
        <f>1+O16</f>
        <v>15</v>
      </c>
      <c r="Q16">
        <v>16</v>
      </c>
      <c r="R16">
        <v>17</v>
      </c>
    </row>
    <row r="17" ht="12.75">
      <c r="B17" t="s">
        <v>32</v>
      </c>
    </row>
    <row r="18" ht="12.75">
      <c r="B18" t="s">
        <v>33</v>
      </c>
    </row>
    <row r="19" spans="2:37" ht="12.75">
      <c r="B19" t="s">
        <v>34</v>
      </c>
      <c r="C19" t="s">
        <v>35</v>
      </c>
      <c r="N19">
        <v>161602.14</v>
      </c>
      <c r="O19">
        <v>0</v>
      </c>
      <c r="P19">
        <v>0</v>
      </c>
      <c r="Q19">
        <f>L19-SUM(M19:P19)</f>
        <v>-161602.14</v>
      </c>
      <c r="R19">
        <f>N19+O19+P19</f>
        <v>161602.14</v>
      </c>
      <c r="T19" t="s">
        <v>330</v>
      </c>
      <c r="U19" t="e">
        <f>VLOOKUP(C19,#REF!,1,0)</f>
        <v>#REF!</v>
      </c>
      <c r="V19">
        <f>L19-M19-N19-O19-P19-Q19</f>
        <v>0</v>
      </c>
      <c r="AB19">
        <v>176720.8</v>
      </c>
      <c r="AC19">
        <v>0</v>
      </c>
      <c r="AD19">
        <v>0</v>
      </c>
      <c r="AI19">
        <f aca="true" t="shared" si="0" ref="AI19:AK23">N19-AB19</f>
        <v>-15118.659999999974</v>
      </c>
      <c r="AJ19">
        <f t="shared" si="0"/>
        <v>0</v>
      </c>
      <c r="AK19">
        <f t="shared" si="0"/>
        <v>0</v>
      </c>
    </row>
    <row r="20" spans="2:37" ht="12.75">
      <c r="B20" t="s">
        <v>43</v>
      </c>
      <c r="C20" t="s">
        <v>442</v>
      </c>
      <c r="N20">
        <v>0</v>
      </c>
      <c r="O20">
        <v>0</v>
      </c>
      <c r="P20">
        <v>0</v>
      </c>
      <c r="Q20">
        <f>L20-SUM(M20:P20)</f>
        <v>0</v>
      </c>
      <c r="R20">
        <f>N20+O20+P20</f>
        <v>0</v>
      </c>
      <c r="T20" t="s">
        <v>330</v>
      </c>
      <c r="U20" t="e">
        <f>VLOOKUP(C20,#REF!,1,0)</f>
        <v>#REF!</v>
      </c>
      <c r="V20">
        <f aca="true" t="shared" si="1" ref="V20:V84">L20-M20-N20-O20-P20-Q20</f>
        <v>0</v>
      </c>
      <c r="AB20">
        <v>0</v>
      </c>
      <c r="AC20">
        <v>0</v>
      </c>
      <c r="AD20">
        <v>0</v>
      </c>
      <c r="AI20">
        <f t="shared" si="0"/>
        <v>0</v>
      </c>
      <c r="AJ20">
        <f t="shared" si="0"/>
        <v>0</v>
      </c>
      <c r="AK20">
        <f t="shared" si="0"/>
        <v>0</v>
      </c>
    </row>
    <row r="21" spans="2:37" ht="12.75">
      <c r="B21" t="s">
        <v>49</v>
      </c>
      <c r="C21" t="s">
        <v>44</v>
      </c>
      <c r="N21">
        <v>107666.58689999998</v>
      </c>
      <c r="O21">
        <v>0</v>
      </c>
      <c r="P21">
        <v>0</v>
      </c>
      <c r="Q21">
        <f>L21-SUM(M21:P21)</f>
        <v>-107666.58689999998</v>
      </c>
      <c r="R21">
        <f>N21+O21+P21</f>
        <v>107666.58689999998</v>
      </c>
      <c r="T21" t="s">
        <v>330</v>
      </c>
      <c r="U21" t="e">
        <f>VLOOKUP(C21,#REF!,1,0)</f>
        <v>#REF!</v>
      </c>
      <c r="V21">
        <f t="shared" si="1"/>
        <v>0</v>
      </c>
      <c r="AB21">
        <v>129803.54</v>
      </c>
      <c r="AC21">
        <v>0</v>
      </c>
      <c r="AD21">
        <v>0</v>
      </c>
      <c r="AI21">
        <f t="shared" si="0"/>
        <v>-22136.953100000013</v>
      </c>
      <c r="AJ21">
        <f t="shared" si="0"/>
        <v>0</v>
      </c>
      <c r="AK21">
        <f t="shared" si="0"/>
        <v>0</v>
      </c>
    </row>
    <row r="22" spans="3:37" ht="12.75">
      <c r="C22" t="s">
        <v>50</v>
      </c>
      <c r="AB22">
        <v>50158.15498</v>
      </c>
      <c r="AC22">
        <v>0</v>
      </c>
      <c r="AD22">
        <v>0</v>
      </c>
      <c r="AI22">
        <f t="shared" si="0"/>
        <v>-50158.15498</v>
      </c>
      <c r="AJ22">
        <f t="shared" si="0"/>
        <v>0</v>
      </c>
      <c r="AK22">
        <f t="shared" si="0"/>
        <v>0</v>
      </c>
    </row>
    <row r="23" spans="3:37" ht="12.75">
      <c r="C23" t="s">
        <v>331</v>
      </c>
      <c r="AB23">
        <v>41694.70174</v>
      </c>
      <c r="AC23">
        <v>0</v>
      </c>
      <c r="AD23">
        <v>0</v>
      </c>
      <c r="AI23">
        <f t="shared" si="0"/>
        <v>-41694.70174</v>
      </c>
      <c r="AJ23">
        <f t="shared" si="0"/>
        <v>0</v>
      </c>
      <c r="AK23">
        <f t="shared" si="0"/>
        <v>0</v>
      </c>
    </row>
    <row r="24" spans="3:37" ht="12.75">
      <c r="C24" t="s">
        <v>332</v>
      </c>
      <c r="AB24">
        <v>1961.855953877016</v>
      </c>
      <c r="AC24">
        <v>0</v>
      </c>
      <c r="AD24">
        <v>0</v>
      </c>
      <c r="AI24">
        <f aca="true" t="shared" si="2" ref="AI24:AI36">N24-AB24</f>
        <v>-1961.855953877016</v>
      </c>
      <c r="AJ24">
        <f aca="true" t="shared" si="3" ref="AJ24:AJ36">O24-AC24</f>
        <v>0</v>
      </c>
      <c r="AK24">
        <f aca="true" t="shared" si="4" ref="AK24:AK36">P24-AD24</f>
        <v>0</v>
      </c>
    </row>
    <row r="25" spans="3:37" ht="12.75">
      <c r="C25" t="s">
        <v>333</v>
      </c>
      <c r="AB25">
        <v>7347</v>
      </c>
      <c r="AC25">
        <v>7824</v>
      </c>
      <c r="AD25">
        <v>0</v>
      </c>
      <c r="AI25">
        <f t="shared" si="2"/>
        <v>-7347</v>
      </c>
      <c r="AJ25">
        <f t="shared" si="3"/>
        <v>-7824</v>
      </c>
      <c r="AK25">
        <f t="shared" si="4"/>
        <v>0</v>
      </c>
    </row>
    <row r="26" spans="3:37" ht="12.75">
      <c r="C26" t="s">
        <v>334</v>
      </c>
      <c r="AB26">
        <v>160254</v>
      </c>
      <c r="AC26">
        <v>167193</v>
      </c>
      <c r="AD26">
        <v>0</v>
      </c>
      <c r="AI26">
        <f t="shared" si="2"/>
        <v>-160254</v>
      </c>
      <c r="AJ26">
        <f t="shared" si="3"/>
        <v>-167193</v>
      </c>
      <c r="AK26">
        <f t="shared" si="4"/>
        <v>0</v>
      </c>
    </row>
    <row r="27" spans="3:37" ht="12.75">
      <c r="C27" t="s">
        <v>335</v>
      </c>
      <c r="AB27">
        <v>3696</v>
      </c>
      <c r="AC27">
        <v>0</v>
      </c>
      <c r="AD27">
        <v>0</v>
      </c>
      <c r="AI27">
        <f t="shared" si="2"/>
        <v>-3696</v>
      </c>
      <c r="AJ27">
        <f t="shared" si="3"/>
        <v>0</v>
      </c>
      <c r="AK27">
        <f t="shared" si="4"/>
        <v>0</v>
      </c>
    </row>
    <row r="28" spans="3:37" ht="12.75">
      <c r="C28" t="s">
        <v>336</v>
      </c>
      <c r="AB28">
        <v>348.12</v>
      </c>
      <c r="AC28">
        <v>0</v>
      </c>
      <c r="AD28">
        <v>0</v>
      </c>
      <c r="AI28">
        <f t="shared" si="2"/>
        <v>-348.12</v>
      </c>
      <c r="AJ28">
        <f t="shared" si="3"/>
        <v>0</v>
      </c>
      <c r="AK28">
        <f t="shared" si="4"/>
        <v>0</v>
      </c>
    </row>
    <row r="29" spans="3:37" ht="12.75">
      <c r="C29" t="s">
        <v>337</v>
      </c>
      <c r="AB29">
        <v>0</v>
      </c>
      <c r="AC29">
        <v>0</v>
      </c>
      <c r="AD29">
        <v>56063</v>
      </c>
      <c r="AI29">
        <f t="shared" si="2"/>
        <v>0</v>
      </c>
      <c r="AJ29">
        <f t="shared" si="3"/>
        <v>0</v>
      </c>
      <c r="AK29">
        <f t="shared" si="4"/>
        <v>-56063</v>
      </c>
    </row>
    <row r="30" spans="3:37" ht="12.75">
      <c r="C30" t="s">
        <v>338</v>
      </c>
      <c r="AB30">
        <v>0</v>
      </c>
      <c r="AC30">
        <v>0</v>
      </c>
      <c r="AD30">
        <v>51820</v>
      </c>
      <c r="AI30">
        <f t="shared" si="2"/>
        <v>0</v>
      </c>
      <c r="AJ30">
        <f t="shared" si="3"/>
        <v>0</v>
      </c>
      <c r="AK30">
        <f t="shared" si="4"/>
        <v>-51820</v>
      </c>
    </row>
    <row r="31" spans="3:37" ht="12.75">
      <c r="C31" t="s">
        <v>339</v>
      </c>
      <c r="AB31">
        <v>0</v>
      </c>
      <c r="AC31">
        <v>0</v>
      </c>
      <c r="AD31">
        <v>13989</v>
      </c>
      <c r="AI31">
        <f t="shared" si="2"/>
        <v>0</v>
      </c>
      <c r="AJ31">
        <f t="shared" si="3"/>
        <v>0</v>
      </c>
      <c r="AK31">
        <f t="shared" si="4"/>
        <v>-13989</v>
      </c>
    </row>
    <row r="32" spans="3:37" ht="12.75">
      <c r="C32" t="s">
        <v>340</v>
      </c>
      <c r="AB32">
        <v>0</v>
      </c>
      <c r="AC32">
        <v>0</v>
      </c>
      <c r="AD32">
        <v>11511</v>
      </c>
      <c r="AI32">
        <f t="shared" si="2"/>
        <v>0</v>
      </c>
      <c r="AJ32">
        <f t="shared" si="3"/>
        <v>0</v>
      </c>
      <c r="AK32">
        <f t="shared" si="4"/>
        <v>-11511</v>
      </c>
    </row>
    <row r="33" spans="3:37" ht="12.75">
      <c r="C33" t="s">
        <v>341</v>
      </c>
      <c r="AB33">
        <v>0</v>
      </c>
      <c r="AC33">
        <v>7853</v>
      </c>
      <c r="AD33">
        <v>34463</v>
      </c>
      <c r="AI33">
        <f t="shared" si="2"/>
        <v>0</v>
      </c>
      <c r="AJ33">
        <f t="shared" si="3"/>
        <v>-7853</v>
      </c>
      <c r="AK33">
        <f t="shared" si="4"/>
        <v>-34463</v>
      </c>
    </row>
    <row r="34" spans="3:37" ht="12.75">
      <c r="C34" t="s">
        <v>342</v>
      </c>
      <c r="AB34">
        <v>0</v>
      </c>
      <c r="AC34">
        <v>142698</v>
      </c>
      <c r="AD34">
        <v>0</v>
      </c>
      <c r="AI34">
        <f t="shared" si="2"/>
        <v>0</v>
      </c>
      <c r="AJ34">
        <f t="shared" si="3"/>
        <v>-142698</v>
      </c>
      <c r="AK34">
        <f t="shared" si="4"/>
        <v>0</v>
      </c>
    </row>
    <row r="35" spans="3:37" ht="12.75">
      <c r="C35" t="s">
        <v>343</v>
      </c>
      <c r="AB35">
        <v>38650.52225117958</v>
      </c>
      <c r="AC35">
        <v>0</v>
      </c>
      <c r="AD35">
        <v>0</v>
      </c>
      <c r="AI35">
        <f t="shared" si="2"/>
        <v>-38650.52225117958</v>
      </c>
      <c r="AJ35">
        <f t="shared" si="3"/>
        <v>0</v>
      </c>
      <c r="AK35">
        <f t="shared" si="4"/>
        <v>0</v>
      </c>
    </row>
    <row r="36" spans="3:37" ht="12.75">
      <c r="C36" t="s">
        <v>344</v>
      </c>
      <c r="AB36">
        <v>2477.9</v>
      </c>
      <c r="AC36">
        <v>0</v>
      </c>
      <c r="AD36">
        <v>0</v>
      </c>
      <c r="AI36">
        <f t="shared" si="2"/>
        <v>-2477.9</v>
      </c>
      <c r="AJ36">
        <f t="shared" si="3"/>
        <v>0</v>
      </c>
      <c r="AK36">
        <f t="shared" si="4"/>
        <v>0</v>
      </c>
    </row>
    <row r="37" spans="2:37" ht="12.75">
      <c r="B37" t="s">
        <v>55</v>
      </c>
      <c r="U37" t="e">
        <f>VLOOKUP(C37,#REF!,1,0)</f>
        <v>#REF!</v>
      </c>
      <c r="V37">
        <f t="shared" si="1"/>
        <v>0</v>
      </c>
      <c r="AI37">
        <f aca="true" t="shared" si="5" ref="AI37:AK43">N37-AB37</f>
        <v>0</v>
      </c>
      <c r="AJ37">
        <f t="shared" si="5"/>
        <v>0</v>
      </c>
      <c r="AK37">
        <f t="shared" si="5"/>
        <v>0</v>
      </c>
    </row>
    <row r="38" spans="2:37" ht="12.75">
      <c r="B38" t="s">
        <v>56</v>
      </c>
      <c r="U38" t="e">
        <f>VLOOKUP(C38,#REF!,1,0)</f>
        <v>#REF!</v>
      </c>
      <c r="V38">
        <f t="shared" si="1"/>
        <v>0</v>
      </c>
      <c r="AI38">
        <f t="shared" si="5"/>
        <v>0</v>
      </c>
      <c r="AJ38">
        <f t="shared" si="5"/>
        <v>0</v>
      </c>
      <c r="AK38">
        <f t="shared" si="5"/>
        <v>0</v>
      </c>
    </row>
    <row r="39" spans="2:37" ht="12.75">
      <c r="B39" t="s">
        <v>57</v>
      </c>
      <c r="U39" t="e">
        <f>VLOOKUP(C39,#REF!,1,0)</f>
        <v>#REF!</v>
      </c>
      <c r="V39">
        <f t="shared" si="1"/>
        <v>0</v>
      </c>
      <c r="AI39">
        <f t="shared" si="5"/>
        <v>0</v>
      </c>
      <c r="AJ39">
        <f t="shared" si="5"/>
        <v>0</v>
      </c>
      <c r="AK39">
        <f t="shared" si="5"/>
        <v>0</v>
      </c>
    </row>
    <row r="40" spans="2:37" ht="12.75">
      <c r="B40" t="s">
        <v>58</v>
      </c>
      <c r="U40" t="e">
        <f>VLOOKUP(C40,#REF!,1,0)</f>
        <v>#REF!</v>
      </c>
      <c r="V40">
        <f t="shared" si="1"/>
        <v>0</v>
      </c>
      <c r="AI40">
        <f t="shared" si="5"/>
        <v>0</v>
      </c>
      <c r="AJ40">
        <f t="shared" si="5"/>
        <v>0</v>
      </c>
      <c r="AK40">
        <f t="shared" si="5"/>
        <v>0</v>
      </c>
    </row>
    <row r="41" spans="2:37" ht="12.75">
      <c r="B41" t="s">
        <v>59</v>
      </c>
      <c r="U41" t="e">
        <f>VLOOKUP(C41,#REF!,1,0)</f>
        <v>#REF!</v>
      </c>
      <c r="V41">
        <f t="shared" si="1"/>
        <v>0</v>
      </c>
      <c r="AI41">
        <f t="shared" si="5"/>
        <v>0</v>
      </c>
      <c r="AJ41">
        <f t="shared" si="5"/>
        <v>0</v>
      </c>
      <c r="AK41">
        <f t="shared" si="5"/>
        <v>0</v>
      </c>
    </row>
    <row r="42" spans="2:37" ht="12.75">
      <c r="B42" t="s">
        <v>60</v>
      </c>
      <c r="U42" t="e">
        <f>VLOOKUP(C42,#REF!,1,0)</f>
        <v>#REF!</v>
      </c>
      <c r="V42">
        <f t="shared" si="1"/>
        <v>0</v>
      </c>
      <c r="AI42">
        <f t="shared" si="5"/>
        <v>0</v>
      </c>
      <c r="AJ42">
        <f t="shared" si="5"/>
        <v>0</v>
      </c>
      <c r="AK42">
        <f t="shared" si="5"/>
        <v>0</v>
      </c>
    </row>
    <row r="43" spans="2:37" ht="12.75">
      <c r="B43" t="s">
        <v>61</v>
      </c>
      <c r="L43">
        <f aca="true" t="shared" si="6" ref="L43:X43">L20+L19+L21</f>
        <v>0</v>
      </c>
      <c r="M43">
        <f t="shared" si="6"/>
        <v>0</v>
      </c>
      <c r="N43">
        <f t="shared" si="6"/>
        <v>269268.7269</v>
      </c>
      <c r="O43">
        <f t="shared" si="6"/>
        <v>0</v>
      </c>
      <c r="P43">
        <f t="shared" si="6"/>
        <v>0</v>
      </c>
      <c r="Q43">
        <f t="shared" si="6"/>
        <v>-269268.7269</v>
      </c>
      <c r="R43">
        <f t="shared" si="6"/>
        <v>269268.7269</v>
      </c>
      <c r="S43">
        <f t="shared" si="6"/>
        <v>0</v>
      </c>
      <c r="T43" t="e">
        <f t="shared" si="6"/>
        <v>#VALUE!</v>
      </c>
      <c r="U43" t="e">
        <f t="shared" si="6"/>
        <v>#REF!</v>
      </c>
      <c r="V43">
        <f t="shared" si="6"/>
        <v>0</v>
      </c>
      <c r="W43">
        <f t="shared" si="6"/>
        <v>0</v>
      </c>
      <c r="X43">
        <f t="shared" si="6"/>
        <v>0</v>
      </c>
      <c r="AB43">
        <f>SUM(AB19:AB36)</f>
        <v>613112.5949250566</v>
      </c>
      <c r="AC43">
        <f>SUM(AC19:AC36)</f>
        <v>325568</v>
      </c>
      <c r="AD43">
        <f>SUM(AD19:AD36)</f>
        <v>167846</v>
      </c>
      <c r="AE43">
        <f>SUM(AE19:AE36)</f>
        <v>0</v>
      </c>
      <c r="AI43">
        <f t="shared" si="5"/>
        <v>-343843.86802505655</v>
      </c>
      <c r="AJ43">
        <f t="shared" si="5"/>
        <v>-325568</v>
      </c>
      <c r="AK43">
        <f t="shared" si="5"/>
        <v>-167846</v>
      </c>
    </row>
    <row r="44" spans="2:22" ht="12.75">
      <c r="B44" t="s">
        <v>62</v>
      </c>
      <c r="U44" t="e">
        <f>VLOOKUP(C44,#REF!,1,0)</f>
        <v>#REF!</v>
      </c>
      <c r="V44">
        <f t="shared" si="1"/>
        <v>0</v>
      </c>
    </row>
    <row r="45" spans="2:37" ht="12.75">
      <c r="B45" t="s">
        <v>63</v>
      </c>
      <c r="C45" t="s">
        <v>64</v>
      </c>
      <c r="N45">
        <v>3930.5092</v>
      </c>
      <c r="O45">
        <v>17277.19962304704</v>
      </c>
      <c r="P45">
        <v>49226.571143929286</v>
      </c>
      <c r="Q45">
        <f>L45-SUM(M45:P45)</f>
        <v>-70434.27996697632</v>
      </c>
      <c r="T45" t="s">
        <v>330</v>
      </c>
      <c r="U45" t="e">
        <f>VLOOKUP(C45,#REF!,1,0)</f>
        <v>#REF!</v>
      </c>
      <c r="V45">
        <f t="shared" si="1"/>
        <v>0</v>
      </c>
      <c r="AB45">
        <v>9977.28936000001</v>
      </c>
      <c r="AC45">
        <v>70279.58</v>
      </c>
      <c r="AD45">
        <v>70976.00000000006</v>
      </c>
      <c r="AI45">
        <f aca="true" t="shared" si="7" ref="AI45:AK46">N45-AB45</f>
        <v>-6046.780160000009</v>
      </c>
      <c r="AJ45">
        <f t="shared" si="7"/>
        <v>-53002.38037695296</v>
      </c>
      <c r="AK45">
        <f t="shared" si="7"/>
        <v>-21749.428856070772</v>
      </c>
    </row>
    <row r="46" spans="2:37" ht="12.75">
      <c r="B46" t="s">
        <v>76</v>
      </c>
      <c r="L46">
        <f>L45</f>
        <v>0</v>
      </c>
      <c r="M46">
        <f aca="true" t="shared" si="8" ref="M46:R46">M45</f>
        <v>0</v>
      </c>
      <c r="N46">
        <f t="shared" si="8"/>
        <v>3930.5092</v>
      </c>
      <c r="O46">
        <f t="shared" si="8"/>
        <v>17277.19962304704</v>
      </c>
      <c r="P46">
        <f t="shared" si="8"/>
        <v>49226.571143929286</v>
      </c>
      <c r="Q46">
        <f t="shared" si="8"/>
        <v>-70434.27996697632</v>
      </c>
      <c r="R46">
        <f t="shared" si="8"/>
        <v>0</v>
      </c>
      <c r="U46" t="e">
        <f>VLOOKUP(C46,#REF!,1,0)</f>
        <v>#REF!</v>
      </c>
      <c r="V46">
        <f t="shared" si="1"/>
        <v>0</v>
      </c>
      <c r="AB46">
        <f>AB45</f>
        <v>9977.28936000001</v>
      </c>
      <c r="AC46">
        <f>AC45</f>
        <v>70279.58</v>
      </c>
      <c r="AD46">
        <f>AD45</f>
        <v>70976.00000000006</v>
      </c>
      <c r="AG46">
        <f>AG45</f>
        <v>0</v>
      </c>
      <c r="AI46">
        <f t="shared" si="7"/>
        <v>-6046.780160000009</v>
      </c>
      <c r="AJ46">
        <f t="shared" si="7"/>
        <v>-53002.38037695296</v>
      </c>
      <c r="AK46">
        <f t="shared" si="7"/>
        <v>-21749.428856070772</v>
      </c>
    </row>
    <row r="47" spans="2:22" ht="12.75">
      <c r="B47" t="s">
        <v>77</v>
      </c>
      <c r="U47" t="e">
        <f>VLOOKUP(C47,#REF!,1,0)</f>
        <v>#REF!</v>
      </c>
      <c r="V47">
        <f t="shared" si="1"/>
        <v>0</v>
      </c>
    </row>
    <row r="48" spans="2:22" ht="12.75">
      <c r="B48" t="s">
        <v>78</v>
      </c>
      <c r="U48" t="e">
        <f>VLOOKUP(C48,#REF!,1,0)</f>
        <v>#REF!</v>
      </c>
      <c r="V48">
        <f t="shared" si="1"/>
        <v>0</v>
      </c>
    </row>
    <row r="49" spans="2:37" ht="12.75">
      <c r="B49" t="str">
        <f>CONCATENATE("3.1.",ROW(A49)-33,".")</f>
        <v>3.1.16.</v>
      </c>
      <c r="C49" t="s">
        <v>80</v>
      </c>
      <c r="N49">
        <v>38401.91009980001</v>
      </c>
      <c r="O49">
        <v>0</v>
      </c>
      <c r="P49">
        <v>0</v>
      </c>
      <c r="Q49">
        <f aca="true" t="shared" si="9" ref="Q49:Q78">L49-SUM(M49:P49)</f>
        <v>-38401.91009980001</v>
      </c>
      <c r="T49" t="s">
        <v>345</v>
      </c>
      <c r="U49" t="e">
        <f>VLOOKUP(C49,#REF!,1,0)</f>
        <v>#REF!</v>
      </c>
      <c r="V49">
        <f t="shared" si="1"/>
        <v>0</v>
      </c>
      <c r="AB49">
        <v>6022</v>
      </c>
      <c r="AC49">
        <v>0</v>
      </c>
      <c r="AD49">
        <v>0</v>
      </c>
      <c r="AE49">
        <v>6022</v>
      </c>
      <c r="AI49">
        <f aca="true" t="shared" si="10" ref="AI49:AI57">N49-AB49</f>
        <v>32379.910099800007</v>
      </c>
      <c r="AJ49">
        <f aca="true" t="shared" si="11" ref="AJ49:AJ57">O49-AC49</f>
        <v>0</v>
      </c>
      <c r="AK49">
        <f aca="true" t="shared" si="12" ref="AK49:AK57">P49-AD49</f>
        <v>0</v>
      </c>
    </row>
    <row r="50" spans="2:37" ht="12.75">
      <c r="B50" t="str">
        <f aca="true" t="shared" si="13" ref="B50:B57">CONCATENATE("3.1.",ROW(A50)-33,".")</f>
        <v>3.1.17.</v>
      </c>
      <c r="C50" t="s">
        <v>85</v>
      </c>
      <c r="N50">
        <v>36642.933</v>
      </c>
      <c r="O50">
        <v>39625.58</v>
      </c>
      <c r="P50">
        <v>0</v>
      </c>
      <c r="Q50">
        <f t="shared" si="9"/>
        <v>-76268.513</v>
      </c>
      <c r="R50">
        <f>21624.281*1.18</f>
        <v>25516.651579999998</v>
      </c>
      <c r="T50" t="s">
        <v>345</v>
      </c>
      <c r="U50" t="e">
        <f>VLOOKUP(C50,#REF!,1,0)</f>
        <v>#REF!</v>
      </c>
      <c r="V50">
        <f t="shared" si="1"/>
        <v>0</v>
      </c>
      <c r="AB50">
        <v>73481.94650744819</v>
      </c>
      <c r="AC50">
        <v>30446.803351949082</v>
      </c>
      <c r="AD50">
        <v>0</v>
      </c>
      <c r="AI50">
        <f t="shared" si="10"/>
        <v>-36839.01350744819</v>
      </c>
      <c r="AJ50">
        <f t="shared" si="11"/>
        <v>9178.77664805092</v>
      </c>
      <c r="AK50">
        <f t="shared" si="12"/>
        <v>0</v>
      </c>
    </row>
    <row r="51" spans="2:37" ht="12.75">
      <c r="B51" t="str">
        <f t="shared" si="13"/>
        <v>3.1.18.</v>
      </c>
      <c r="C51" t="s">
        <v>92</v>
      </c>
      <c r="N51">
        <v>11075.470080000001</v>
      </c>
      <c r="O51">
        <v>0</v>
      </c>
      <c r="P51">
        <v>0</v>
      </c>
      <c r="Q51">
        <f t="shared" si="9"/>
        <v>-11075.470080000001</v>
      </c>
      <c r="T51" t="s">
        <v>345</v>
      </c>
      <c r="U51" t="e">
        <f>VLOOKUP(C51,#REF!,1,0)</f>
        <v>#REF!</v>
      </c>
      <c r="V51">
        <f t="shared" si="1"/>
        <v>0</v>
      </c>
      <c r="AB51">
        <v>0</v>
      </c>
      <c r="AC51">
        <v>0</v>
      </c>
      <c r="AD51">
        <v>0</v>
      </c>
      <c r="AI51">
        <f t="shared" si="10"/>
        <v>11075.470080000001</v>
      </c>
      <c r="AJ51">
        <f t="shared" si="11"/>
        <v>0</v>
      </c>
      <c r="AK51">
        <f t="shared" si="12"/>
        <v>0</v>
      </c>
    </row>
    <row r="52" spans="2:37" ht="12.75">
      <c r="B52" t="str">
        <f t="shared" si="13"/>
        <v>3.1.19.</v>
      </c>
      <c r="C52" t="s">
        <v>443</v>
      </c>
      <c r="N52">
        <v>0</v>
      </c>
      <c r="O52">
        <v>0</v>
      </c>
      <c r="P52">
        <v>0</v>
      </c>
      <c r="Q52">
        <f t="shared" si="9"/>
        <v>0</v>
      </c>
      <c r="T52" t="s">
        <v>345</v>
      </c>
      <c r="U52" t="e">
        <f>VLOOKUP(C52,#REF!,1,0)</f>
        <v>#REF!</v>
      </c>
      <c r="V52">
        <f t="shared" si="1"/>
        <v>0</v>
      </c>
      <c r="AB52">
        <v>91155.8703850366</v>
      </c>
      <c r="AC52">
        <v>0</v>
      </c>
      <c r="AD52">
        <v>0</v>
      </c>
      <c r="AI52">
        <f t="shared" si="10"/>
        <v>-91155.8703850366</v>
      </c>
      <c r="AJ52">
        <f t="shared" si="11"/>
        <v>0</v>
      </c>
      <c r="AK52">
        <f t="shared" si="12"/>
        <v>0</v>
      </c>
    </row>
    <row r="53" spans="2:37" ht="12.75">
      <c r="B53" t="str">
        <f t="shared" si="13"/>
        <v>3.1.20.</v>
      </c>
      <c r="C53" t="s">
        <v>444</v>
      </c>
      <c r="N53">
        <v>148428.83678918198</v>
      </c>
      <c r="O53">
        <v>629745.8025009591</v>
      </c>
      <c r="P53">
        <v>683110.6102460003</v>
      </c>
      <c r="Q53">
        <f t="shared" si="9"/>
        <v>-1461285.2495361415</v>
      </c>
      <c r="AB53">
        <v>116661.54575662251</v>
      </c>
      <c r="AC53">
        <v>599365.4381380395</v>
      </c>
      <c r="AD53">
        <v>713591.6278909942</v>
      </c>
      <c r="AI53">
        <f t="shared" si="10"/>
        <v>31767.29103255947</v>
      </c>
      <c r="AJ53">
        <f t="shared" si="11"/>
        <v>30380.364362919587</v>
      </c>
      <c r="AK53">
        <f t="shared" si="12"/>
        <v>-30481.017644993844</v>
      </c>
    </row>
    <row r="54" spans="2:37" ht="12.75">
      <c r="B54" t="str">
        <f t="shared" si="13"/>
        <v>3.1.21.</v>
      </c>
      <c r="C54" t="s">
        <v>149</v>
      </c>
      <c r="N54">
        <v>5782</v>
      </c>
      <c r="O54">
        <v>0</v>
      </c>
      <c r="P54">
        <v>0</v>
      </c>
      <c r="Q54">
        <f t="shared" si="9"/>
        <v>-5782</v>
      </c>
      <c r="T54" t="s">
        <v>345</v>
      </c>
      <c r="U54" t="e">
        <f>VLOOKUP(C54,#REF!,1,0)</f>
        <v>#REF!</v>
      </c>
      <c r="V54">
        <f t="shared" si="1"/>
        <v>0</v>
      </c>
      <c r="AB54">
        <v>7690.785562175999</v>
      </c>
      <c r="AC54">
        <v>0</v>
      </c>
      <c r="AD54">
        <v>0</v>
      </c>
      <c r="AI54">
        <f t="shared" si="10"/>
        <v>-1908.785562175999</v>
      </c>
      <c r="AJ54">
        <f t="shared" si="11"/>
        <v>0</v>
      </c>
      <c r="AK54">
        <f t="shared" si="12"/>
        <v>0</v>
      </c>
    </row>
    <row r="55" spans="2:37" ht="12.75">
      <c r="B55" t="str">
        <f t="shared" si="13"/>
        <v>3.1.22.</v>
      </c>
      <c r="C55" t="s">
        <v>155</v>
      </c>
      <c r="N55">
        <v>2316.016316752222</v>
      </c>
      <c r="O55">
        <v>73475.19905821</v>
      </c>
      <c r="P55">
        <v>130350.67141551875</v>
      </c>
      <c r="Q55">
        <f t="shared" si="9"/>
        <v>-206141.886790481</v>
      </c>
      <c r="R55">
        <f>45124*1.18</f>
        <v>53246.32</v>
      </c>
      <c r="T55" t="s">
        <v>345</v>
      </c>
      <c r="U55" t="e">
        <f>VLOOKUP(C55,#REF!,1,0)</f>
        <v>#REF!</v>
      </c>
      <c r="V55">
        <f t="shared" si="1"/>
        <v>0</v>
      </c>
      <c r="AB55">
        <v>20650.8285842</v>
      </c>
      <c r="AC55">
        <v>115185.66605974406</v>
      </c>
      <c r="AD55">
        <v>46640.282446822086</v>
      </c>
      <c r="AI55">
        <f t="shared" si="10"/>
        <v>-18334.812267447778</v>
      </c>
      <c r="AJ55">
        <f t="shared" si="11"/>
        <v>-41710.46700153407</v>
      </c>
      <c r="AK55">
        <f t="shared" si="12"/>
        <v>83710.38896869667</v>
      </c>
    </row>
    <row r="56" spans="2:37" ht="12.75">
      <c r="B56" t="str">
        <f t="shared" si="13"/>
        <v>3.1.23.</v>
      </c>
      <c r="C56" t="s">
        <v>161</v>
      </c>
      <c r="N56">
        <v>318.6</v>
      </c>
      <c r="O56">
        <v>743.4</v>
      </c>
      <c r="P56">
        <v>0</v>
      </c>
      <c r="Q56">
        <f t="shared" si="9"/>
        <v>-1062</v>
      </c>
      <c r="T56" t="s">
        <v>345</v>
      </c>
      <c r="U56" t="e">
        <f>VLOOKUP(C56,#REF!,1,0)</f>
        <v>#REF!</v>
      </c>
      <c r="V56">
        <f t="shared" si="1"/>
        <v>0</v>
      </c>
      <c r="AB56">
        <v>2035.217924091839</v>
      </c>
      <c r="AC56">
        <v>0</v>
      </c>
      <c r="AD56">
        <v>0</v>
      </c>
      <c r="AI56">
        <f t="shared" si="10"/>
        <v>-1716.617924091839</v>
      </c>
      <c r="AJ56">
        <f t="shared" si="11"/>
        <v>743.4</v>
      </c>
      <c r="AK56">
        <f t="shared" si="12"/>
        <v>0</v>
      </c>
    </row>
    <row r="57" spans="2:37" ht="12.75">
      <c r="B57" t="str">
        <f t="shared" si="13"/>
        <v>3.1.24.</v>
      </c>
      <c r="C57" t="s">
        <v>167</v>
      </c>
      <c r="N57">
        <v>387.01809426599453</v>
      </c>
      <c r="O57">
        <v>2527.558440830347</v>
      </c>
      <c r="P57">
        <v>1205.9983384801517</v>
      </c>
      <c r="Q57">
        <f t="shared" si="9"/>
        <v>-4120.574873576494</v>
      </c>
      <c r="T57" t="s">
        <v>345</v>
      </c>
      <c r="U57" t="e">
        <f>VLOOKUP(C57,#REF!,1,0)</f>
        <v>#REF!</v>
      </c>
      <c r="V57">
        <f t="shared" si="1"/>
        <v>0</v>
      </c>
      <c r="AB57">
        <v>1051.2980753682798</v>
      </c>
      <c r="AC57">
        <v>1119.6324502672182</v>
      </c>
      <c r="AD57">
        <v>1189.0496621837856</v>
      </c>
      <c r="AI57">
        <f t="shared" si="10"/>
        <v>-664.2799811022853</v>
      </c>
      <c r="AJ57">
        <f t="shared" si="11"/>
        <v>1407.9259905631288</v>
      </c>
      <c r="AK57">
        <f t="shared" si="12"/>
        <v>16.948676296366102</v>
      </c>
    </row>
    <row r="58" spans="2:22" ht="12.75">
      <c r="B58" t="s">
        <v>173</v>
      </c>
      <c r="V58">
        <f t="shared" si="1"/>
        <v>0</v>
      </c>
    </row>
    <row r="59" spans="2:37" ht="12.75">
      <c r="B59" t="str">
        <f>CONCATENATE("3.2.",ROW(A59)-43,".")</f>
        <v>3.2.16.</v>
      </c>
      <c r="C59" t="s">
        <v>175</v>
      </c>
      <c r="N59">
        <v>59566.4</v>
      </c>
      <c r="O59">
        <v>51180.26500861452</v>
      </c>
      <c r="P59">
        <v>0</v>
      </c>
      <c r="Q59">
        <f t="shared" si="9"/>
        <v>-110746.66500861452</v>
      </c>
      <c r="T59" t="s">
        <v>346</v>
      </c>
      <c r="U59" t="e">
        <f>VLOOKUP(C59,#REF!,1,0)</f>
        <v>#REF!</v>
      </c>
      <c r="V59">
        <f t="shared" si="1"/>
        <v>0</v>
      </c>
      <c r="AB59">
        <v>129594</v>
      </c>
      <c r="AC59">
        <v>19238</v>
      </c>
      <c r="AD59">
        <v>0</v>
      </c>
      <c r="AI59">
        <f aca="true" t="shared" si="14" ref="AI59:AI92">N59-AB59</f>
        <v>-70027.6</v>
      </c>
      <c r="AJ59">
        <f aca="true" t="shared" si="15" ref="AJ59:AJ92">O59-AC59</f>
        <v>31942.265008614522</v>
      </c>
      <c r="AK59">
        <f aca="true" t="shared" si="16" ref="AK59:AK92">P59-AD59</f>
        <v>0</v>
      </c>
    </row>
    <row r="60" spans="2:37" ht="12.75">
      <c r="B60" t="str">
        <f aca="true" t="shared" si="17" ref="B60:B78">CONCATENATE("3.2.",ROW(A60)-43,".")</f>
        <v>3.2.17.</v>
      </c>
      <c r="C60" t="s">
        <v>182</v>
      </c>
      <c r="N60">
        <v>3656</v>
      </c>
      <c r="O60">
        <v>0</v>
      </c>
      <c r="P60">
        <v>0</v>
      </c>
      <c r="Q60">
        <f t="shared" si="9"/>
        <v>-3656</v>
      </c>
      <c r="T60" t="s">
        <v>346</v>
      </c>
      <c r="U60" t="e">
        <f>VLOOKUP(C60,#REF!,1,0)</f>
        <v>#REF!</v>
      </c>
      <c r="V60">
        <f t="shared" si="1"/>
        <v>0</v>
      </c>
      <c r="AB60">
        <v>0</v>
      </c>
      <c r="AC60">
        <v>0</v>
      </c>
      <c r="AD60">
        <v>0</v>
      </c>
      <c r="AI60">
        <f t="shared" si="14"/>
        <v>3656</v>
      </c>
      <c r="AJ60">
        <f t="shared" si="15"/>
        <v>0</v>
      </c>
      <c r="AK60">
        <f t="shared" si="16"/>
        <v>0</v>
      </c>
    </row>
    <row r="61" spans="2:37" ht="12.75">
      <c r="B61" t="str">
        <f t="shared" si="17"/>
        <v>3.2.18.</v>
      </c>
      <c r="C61" t="s">
        <v>188</v>
      </c>
      <c r="N61">
        <v>8991.8</v>
      </c>
      <c r="O61">
        <v>0</v>
      </c>
      <c r="P61">
        <v>0</v>
      </c>
      <c r="Q61">
        <f t="shared" si="9"/>
        <v>-8991.8</v>
      </c>
      <c r="T61" t="s">
        <v>346</v>
      </c>
      <c r="U61" t="e">
        <f>VLOOKUP(C61,#REF!,1,0)</f>
        <v>#REF!</v>
      </c>
      <c r="V61">
        <f t="shared" si="1"/>
        <v>0</v>
      </c>
      <c r="AB61">
        <v>0</v>
      </c>
      <c r="AC61">
        <v>0</v>
      </c>
      <c r="AD61">
        <v>0</v>
      </c>
      <c r="AI61">
        <f t="shared" si="14"/>
        <v>8991.8</v>
      </c>
      <c r="AJ61">
        <f t="shared" si="15"/>
        <v>0</v>
      </c>
      <c r="AK61">
        <f t="shared" si="16"/>
        <v>0</v>
      </c>
    </row>
    <row r="62" spans="2:37" ht="12.75">
      <c r="B62" t="str">
        <f t="shared" si="17"/>
        <v>3.2.19.</v>
      </c>
      <c r="C62" t="s">
        <v>194</v>
      </c>
      <c r="N62">
        <v>32171.737908239997</v>
      </c>
      <c r="O62">
        <v>79631.99246341601</v>
      </c>
      <c r="P62">
        <v>0</v>
      </c>
      <c r="Q62">
        <f t="shared" si="9"/>
        <v>-111803.73037165601</v>
      </c>
      <c r="T62" t="s">
        <v>346</v>
      </c>
      <c r="U62" t="e">
        <f>VLOOKUP(C62,#REF!,1,0)</f>
        <v>#REF!</v>
      </c>
      <c r="V62">
        <f t="shared" si="1"/>
        <v>0</v>
      </c>
      <c r="AB62">
        <v>12134.010639999988</v>
      </c>
      <c r="AC62">
        <v>0</v>
      </c>
      <c r="AD62">
        <v>0</v>
      </c>
      <c r="AI62">
        <f t="shared" si="14"/>
        <v>20037.727268240007</v>
      </c>
      <c r="AJ62">
        <f t="shared" si="15"/>
        <v>79631.99246341601</v>
      </c>
      <c r="AK62">
        <f t="shared" si="16"/>
        <v>0</v>
      </c>
    </row>
    <row r="63" spans="2:37" ht="12.75">
      <c r="B63" t="str">
        <f t="shared" si="17"/>
        <v>3.2.20.</v>
      </c>
      <c r="C63" t="s">
        <v>445</v>
      </c>
      <c r="N63">
        <v>0</v>
      </c>
      <c r="O63">
        <v>1918.9808999999998</v>
      </c>
      <c r="P63">
        <v>0</v>
      </c>
      <c r="Q63">
        <f t="shared" si="9"/>
        <v>-1918.9808999999998</v>
      </c>
      <c r="T63" t="s">
        <v>346</v>
      </c>
      <c r="U63" t="e">
        <f>VLOOKUP(C63,#REF!,1,0)</f>
        <v>#REF!</v>
      </c>
      <c r="V63">
        <f t="shared" si="1"/>
        <v>0</v>
      </c>
      <c r="AB63">
        <v>1858.5</v>
      </c>
      <c r="AC63">
        <v>0</v>
      </c>
      <c r="AD63">
        <v>0</v>
      </c>
      <c r="AI63">
        <f t="shared" si="14"/>
        <v>-1858.5</v>
      </c>
      <c r="AJ63">
        <f t="shared" si="15"/>
        <v>1918.9808999999998</v>
      </c>
      <c r="AK63">
        <f t="shared" si="16"/>
        <v>0</v>
      </c>
    </row>
    <row r="64" spans="2:37" ht="12.75">
      <c r="B64" t="str">
        <f t="shared" si="17"/>
        <v>3.2.21.</v>
      </c>
      <c r="C64" t="s">
        <v>200</v>
      </c>
      <c r="N64">
        <v>0</v>
      </c>
      <c r="O64">
        <v>0</v>
      </c>
      <c r="P64">
        <v>16573</v>
      </c>
      <c r="Q64">
        <f t="shared" si="9"/>
        <v>-16573</v>
      </c>
      <c r="T64" t="s">
        <v>346</v>
      </c>
      <c r="U64" t="e">
        <f>VLOOKUP(C64,#REF!,1,0)</f>
        <v>#REF!</v>
      </c>
      <c r="V64">
        <f t="shared" si="1"/>
        <v>0</v>
      </c>
      <c r="AB64">
        <v>0</v>
      </c>
      <c r="AC64">
        <v>0</v>
      </c>
      <c r="AD64">
        <v>15983</v>
      </c>
      <c r="AI64">
        <f t="shared" si="14"/>
        <v>0</v>
      </c>
      <c r="AJ64">
        <f t="shared" si="15"/>
        <v>0</v>
      </c>
      <c r="AK64">
        <f t="shared" si="16"/>
        <v>590</v>
      </c>
    </row>
    <row r="65" spans="2:37" ht="12.75">
      <c r="B65" t="str">
        <f t="shared" si="17"/>
        <v>3.2.22.</v>
      </c>
      <c r="C65" t="s">
        <v>207</v>
      </c>
      <c r="N65">
        <v>2501.6</v>
      </c>
      <c r="O65">
        <v>0</v>
      </c>
      <c r="P65">
        <v>0</v>
      </c>
      <c r="Q65">
        <f t="shared" si="9"/>
        <v>-2501.6</v>
      </c>
      <c r="T65" t="s">
        <v>346</v>
      </c>
      <c r="U65" t="e">
        <f>VLOOKUP(C65,#REF!,1,0)</f>
        <v>#REF!</v>
      </c>
      <c r="V65">
        <f t="shared" si="1"/>
        <v>0</v>
      </c>
      <c r="AB65">
        <v>0</v>
      </c>
      <c r="AC65">
        <v>0</v>
      </c>
      <c r="AD65">
        <v>0</v>
      </c>
      <c r="AI65">
        <f t="shared" si="14"/>
        <v>2501.6</v>
      </c>
      <c r="AJ65">
        <f t="shared" si="15"/>
        <v>0</v>
      </c>
      <c r="AK65">
        <f t="shared" si="16"/>
        <v>0</v>
      </c>
    </row>
    <row r="66" spans="2:37" ht="12.75">
      <c r="B66" t="str">
        <f t="shared" si="17"/>
        <v>3.2.23.</v>
      </c>
      <c r="C66" t="s">
        <v>212</v>
      </c>
      <c r="N66">
        <v>205343.43787835998</v>
      </c>
      <c r="O66">
        <v>162655.24212164</v>
      </c>
      <c r="P66">
        <v>0</v>
      </c>
      <c r="Q66">
        <f t="shared" si="9"/>
        <v>-367998.68</v>
      </c>
      <c r="T66" t="s">
        <v>346</v>
      </c>
      <c r="U66" t="e">
        <f>VLOOKUP(C66,#REF!,1,0)</f>
        <v>#REF!</v>
      </c>
      <c r="V66">
        <f t="shared" si="1"/>
        <v>0</v>
      </c>
      <c r="AB66">
        <v>0</v>
      </c>
      <c r="AC66">
        <v>0</v>
      </c>
      <c r="AD66">
        <v>0</v>
      </c>
      <c r="AI66">
        <f t="shared" si="14"/>
        <v>205343.43787835998</v>
      </c>
      <c r="AJ66">
        <f t="shared" si="15"/>
        <v>162655.24212164</v>
      </c>
      <c r="AK66">
        <f t="shared" si="16"/>
        <v>0</v>
      </c>
    </row>
    <row r="67" spans="2:37" ht="12.75">
      <c r="B67" t="str">
        <f t="shared" si="17"/>
        <v>3.2.24.</v>
      </c>
      <c r="C67" t="s">
        <v>218</v>
      </c>
      <c r="N67">
        <v>1890.0531999999998</v>
      </c>
      <c r="O67">
        <v>17801.119316518812</v>
      </c>
      <c r="P67">
        <v>29003.58068348118</v>
      </c>
      <c r="Q67">
        <f t="shared" si="9"/>
        <v>-48694.75319999999</v>
      </c>
      <c r="T67" t="s">
        <v>346</v>
      </c>
      <c r="U67" t="e">
        <f>VLOOKUP(C67,#REF!,1,0)</f>
        <v>#REF!</v>
      </c>
      <c r="V67">
        <f t="shared" si="1"/>
        <v>0</v>
      </c>
      <c r="AB67">
        <v>0</v>
      </c>
      <c r="AC67">
        <v>0</v>
      </c>
      <c r="AD67">
        <v>0</v>
      </c>
      <c r="AI67">
        <f t="shared" si="14"/>
        <v>1890.0531999999998</v>
      </c>
      <c r="AJ67">
        <f t="shared" si="15"/>
        <v>17801.119316518812</v>
      </c>
      <c r="AK67">
        <f t="shared" si="16"/>
        <v>29003.58068348118</v>
      </c>
    </row>
    <row r="68" spans="2:37" ht="12.75">
      <c r="B68" t="str">
        <f t="shared" si="17"/>
        <v>3.2.25.</v>
      </c>
      <c r="C68" t="s">
        <v>224</v>
      </c>
      <c r="N68">
        <v>1058.1</v>
      </c>
      <c r="O68">
        <v>0</v>
      </c>
      <c r="P68">
        <v>0</v>
      </c>
      <c r="Q68">
        <f t="shared" si="9"/>
        <v>-1058.1</v>
      </c>
      <c r="T68" t="s">
        <v>345</v>
      </c>
      <c r="U68" t="e">
        <f>VLOOKUP(C68,#REF!,1,0)</f>
        <v>#REF!</v>
      </c>
      <c r="V68">
        <f t="shared" si="1"/>
        <v>0</v>
      </c>
      <c r="AB68">
        <v>0</v>
      </c>
      <c r="AC68">
        <v>0</v>
      </c>
      <c r="AD68">
        <v>0</v>
      </c>
      <c r="AI68">
        <f t="shared" si="14"/>
        <v>1058.1</v>
      </c>
      <c r="AJ68">
        <f t="shared" si="15"/>
        <v>0</v>
      </c>
      <c r="AK68">
        <f t="shared" si="16"/>
        <v>0</v>
      </c>
    </row>
    <row r="69" spans="2:37" ht="12.75">
      <c r="B69" t="str">
        <f t="shared" si="17"/>
        <v>3.2.26.</v>
      </c>
      <c r="C69" t="s">
        <v>229</v>
      </c>
      <c r="N69">
        <v>130</v>
      </c>
      <c r="O69">
        <v>0</v>
      </c>
      <c r="P69">
        <v>0</v>
      </c>
      <c r="Q69">
        <f t="shared" si="9"/>
        <v>-130</v>
      </c>
      <c r="T69" t="s">
        <v>346</v>
      </c>
      <c r="U69" t="e">
        <f>VLOOKUP(C69,#REF!,1,0)</f>
        <v>#REF!</v>
      </c>
      <c r="V69">
        <f t="shared" si="1"/>
        <v>0</v>
      </c>
      <c r="AB69">
        <v>0</v>
      </c>
      <c r="AC69">
        <v>0</v>
      </c>
      <c r="AD69">
        <v>0</v>
      </c>
      <c r="AI69">
        <f t="shared" si="14"/>
        <v>130</v>
      </c>
      <c r="AJ69">
        <f t="shared" si="15"/>
        <v>0</v>
      </c>
      <c r="AK69">
        <f t="shared" si="16"/>
        <v>0</v>
      </c>
    </row>
    <row r="70" spans="2:37" ht="12.75">
      <c r="B70" t="str">
        <f t="shared" si="17"/>
        <v>3.2.27.</v>
      </c>
      <c r="C70" t="s">
        <v>234</v>
      </c>
      <c r="N70">
        <v>0</v>
      </c>
      <c r="O70">
        <v>4520.921728213151</v>
      </c>
      <c r="P70">
        <v>29161.652618636883</v>
      </c>
      <c r="Q70">
        <f t="shared" si="9"/>
        <v>-33682.57434685004</v>
      </c>
      <c r="T70" t="s">
        <v>346</v>
      </c>
      <c r="U70" t="e">
        <f>VLOOKUP(C70,#REF!,1,0)</f>
        <v>#REF!</v>
      </c>
      <c r="V70">
        <f t="shared" si="1"/>
        <v>0</v>
      </c>
      <c r="AB70">
        <v>0</v>
      </c>
      <c r="AC70">
        <v>0</v>
      </c>
      <c r="AD70">
        <v>53751.36</v>
      </c>
      <c r="AI70">
        <f t="shared" si="14"/>
        <v>0</v>
      </c>
      <c r="AJ70">
        <f t="shared" si="15"/>
        <v>4520.921728213151</v>
      </c>
      <c r="AK70">
        <f t="shared" si="16"/>
        <v>-24589.707381363118</v>
      </c>
    </row>
    <row r="71" spans="2:37" ht="12.75">
      <c r="B71" t="str">
        <f t="shared" si="17"/>
        <v>3.2.28.</v>
      </c>
      <c r="C71" t="s">
        <v>239</v>
      </c>
      <c r="N71">
        <v>0</v>
      </c>
      <c r="O71">
        <v>0</v>
      </c>
      <c r="P71">
        <v>30459</v>
      </c>
      <c r="Q71">
        <f t="shared" si="9"/>
        <v>-30459</v>
      </c>
      <c r="T71" t="s">
        <v>346</v>
      </c>
      <c r="U71" t="e">
        <f>VLOOKUP(C71,#REF!,1,0)</f>
        <v>#REF!</v>
      </c>
      <c r="V71">
        <f t="shared" si="1"/>
        <v>0</v>
      </c>
      <c r="AB71">
        <v>0</v>
      </c>
      <c r="AC71">
        <v>0</v>
      </c>
      <c r="AD71">
        <v>28061</v>
      </c>
      <c r="AI71">
        <f t="shared" si="14"/>
        <v>0</v>
      </c>
      <c r="AJ71">
        <f t="shared" si="15"/>
        <v>0</v>
      </c>
      <c r="AK71">
        <f t="shared" si="16"/>
        <v>2398</v>
      </c>
    </row>
    <row r="72" spans="2:37" ht="12.75">
      <c r="B72" t="str">
        <f t="shared" si="17"/>
        <v>3.2.29.</v>
      </c>
      <c r="C72" t="s">
        <v>244</v>
      </c>
      <c r="N72">
        <v>0</v>
      </c>
      <c r="O72">
        <v>0</v>
      </c>
      <c r="P72">
        <v>18691</v>
      </c>
      <c r="Q72">
        <f t="shared" si="9"/>
        <v>-18691</v>
      </c>
      <c r="T72" t="s">
        <v>346</v>
      </c>
      <c r="U72" t="e">
        <f>VLOOKUP(C72,#REF!,1,0)</f>
        <v>#REF!</v>
      </c>
      <c r="V72">
        <f t="shared" si="1"/>
        <v>0</v>
      </c>
      <c r="AB72">
        <v>0</v>
      </c>
      <c r="AC72">
        <v>0</v>
      </c>
      <c r="AD72">
        <v>18691</v>
      </c>
      <c r="AI72">
        <f t="shared" si="14"/>
        <v>0</v>
      </c>
      <c r="AJ72">
        <f t="shared" si="15"/>
        <v>0</v>
      </c>
      <c r="AK72">
        <f t="shared" si="16"/>
        <v>0</v>
      </c>
    </row>
    <row r="73" spans="2:37" ht="12.75">
      <c r="B73" t="str">
        <f t="shared" si="17"/>
        <v>3.2.30.</v>
      </c>
      <c r="C73" t="s">
        <v>249</v>
      </c>
      <c r="N73">
        <v>6231.679096399999</v>
      </c>
      <c r="O73">
        <v>44770.70985977836</v>
      </c>
      <c r="P73">
        <v>61786.85043734115</v>
      </c>
      <c r="Q73">
        <f t="shared" si="9"/>
        <v>-112789.2393935195</v>
      </c>
      <c r="T73" t="s">
        <v>346</v>
      </c>
      <c r="U73" t="e">
        <f>VLOOKUP(C73,#REF!,1,0)</f>
        <v>#REF!</v>
      </c>
      <c r="V73">
        <f t="shared" si="1"/>
        <v>0</v>
      </c>
      <c r="AB73">
        <v>0</v>
      </c>
      <c r="AC73">
        <v>0</v>
      </c>
      <c r="AD73">
        <v>0</v>
      </c>
      <c r="AI73">
        <f t="shared" si="14"/>
        <v>6231.679096399999</v>
      </c>
      <c r="AJ73">
        <f t="shared" si="15"/>
        <v>44770.70985977836</v>
      </c>
      <c r="AK73">
        <f t="shared" si="16"/>
        <v>61786.85043734115</v>
      </c>
    </row>
    <row r="74" spans="2:37" ht="12.75">
      <c r="B74" t="str">
        <f t="shared" si="17"/>
        <v>3.2.31.</v>
      </c>
      <c r="C74" t="s">
        <v>254</v>
      </c>
      <c r="N74">
        <v>0</v>
      </c>
      <c r="O74">
        <v>4550.233966399999</v>
      </c>
      <c r="P74">
        <v>0</v>
      </c>
      <c r="Q74">
        <f t="shared" si="9"/>
        <v>-4550.233966399999</v>
      </c>
      <c r="T74" t="s">
        <v>346</v>
      </c>
      <c r="U74" t="e">
        <f>VLOOKUP(C74,#REF!,1,0)</f>
        <v>#REF!</v>
      </c>
      <c r="V74">
        <f t="shared" si="1"/>
        <v>0</v>
      </c>
      <c r="AB74">
        <v>0</v>
      </c>
      <c r="AC74">
        <v>0</v>
      </c>
      <c r="AD74">
        <v>0</v>
      </c>
      <c r="AI74">
        <f t="shared" si="14"/>
        <v>0</v>
      </c>
      <c r="AJ74">
        <f t="shared" si="15"/>
        <v>4550.233966399999</v>
      </c>
      <c r="AK74">
        <f t="shared" si="16"/>
        <v>0</v>
      </c>
    </row>
    <row r="75" spans="2:37" ht="12.75">
      <c r="B75" t="str">
        <f t="shared" si="17"/>
        <v>3.2.32.</v>
      </c>
      <c r="C75" t="s">
        <v>259</v>
      </c>
      <c r="N75">
        <v>0</v>
      </c>
      <c r="O75">
        <v>8593.3447136</v>
      </c>
      <c r="P75">
        <v>0</v>
      </c>
      <c r="Q75">
        <f t="shared" si="9"/>
        <v>-8593.3447136</v>
      </c>
      <c r="T75" t="s">
        <v>346</v>
      </c>
      <c r="U75" t="e">
        <f>VLOOKUP(C75,#REF!,1,0)</f>
        <v>#REF!</v>
      </c>
      <c r="V75">
        <f t="shared" si="1"/>
        <v>0</v>
      </c>
      <c r="AB75">
        <v>0</v>
      </c>
      <c r="AC75">
        <v>0</v>
      </c>
      <c r="AD75">
        <v>0</v>
      </c>
      <c r="AI75">
        <f t="shared" si="14"/>
        <v>0</v>
      </c>
      <c r="AJ75">
        <f t="shared" si="15"/>
        <v>8593.3447136</v>
      </c>
      <c r="AK75">
        <f t="shared" si="16"/>
        <v>0</v>
      </c>
    </row>
    <row r="76" spans="2:37" ht="12.75">
      <c r="B76" t="str">
        <f t="shared" si="17"/>
        <v>3.2.33.</v>
      </c>
      <c r="C76" t="s">
        <v>265</v>
      </c>
      <c r="N76">
        <v>4243.28</v>
      </c>
      <c r="O76">
        <v>23172.54876966925</v>
      </c>
      <c r="P76">
        <v>121693.04511661138</v>
      </c>
      <c r="Q76">
        <f t="shared" si="9"/>
        <v>-149108.87388628063</v>
      </c>
      <c r="T76" t="s">
        <v>346</v>
      </c>
      <c r="U76" t="e">
        <f>VLOOKUP(C76,#REF!,1,0)</f>
        <v>#REF!</v>
      </c>
      <c r="V76">
        <f t="shared" si="1"/>
        <v>0</v>
      </c>
      <c r="AB76">
        <v>0</v>
      </c>
      <c r="AC76">
        <v>0</v>
      </c>
      <c r="AD76">
        <v>0</v>
      </c>
      <c r="AI76">
        <f t="shared" si="14"/>
        <v>4243.28</v>
      </c>
      <c r="AJ76">
        <f t="shared" si="15"/>
        <v>23172.54876966925</v>
      </c>
      <c r="AK76">
        <f t="shared" si="16"/>
        <v>121693.04511661138</v>
      </c>
    </row>
    <row r="77" spans="2:37" ht="12.75">
      <c r="B77" t="str">
        <f t="shared" si="17"/>
        <v>3.2.34.</v>
      </c>
      <c r="C77" t="s">
        <v>270</v>
      </c>
      <c r="N77">
        <v>6360.89207</v>
      </c>
      <c r="O77">
        <v>9946.654829999996</v>
      </c>
      <c r="P77">
        <v>0</v>
      </c>
      <c r="Q77">
        <f t="shared" si="9"/>
        <v>-16307.546899999996</v>
      </c>
      <c r="T77" t="s">
        <v>346</v>
      </c>
      <c r="U77" t="e">
        <f>VLOOKUP(C77,#REF!,1,0)</f>
        <v>#REF!</v>
      </c>
      <c r="V77">
        <f t="shared" si="1"/>
        <v>0</v>
      </c>
      <c r="AB77">
        <v>8528</v>
      </c>
      <c r="AC77">
        <v>22318</v>
      </c>
      <c r="AD77">
        <v>0</v>
      </c>
      <c r="AI77">
        <f t="shared" si="14"/>
        <v>-2167.10793</v>
      </c>
      <c r="AJ77">
        <f t="shared" si="15"/>
        <v>-12371.345170000004</v>
      </c>
      <c r="AK77">
        <f t="shared" si="16"/>
        <v>0</v>
      </c>
    </row>
    <row r="78" spans="2:37" ht="12.75">
      <c r="B78" t="str">
        <f t="shared" si="17"/>
        <v>3.2.35.</v>
      </c>
      <c r="C78" t="s">
        <v>275</v>
      </c>
      <c r="N78">
        <v>5592.454786907318</v>
      </c>
      <c r="O78">
        <v>13304.527599102827</v>
      </c>
      <c r="P78">
        <v>0</v>
      </c>
      <c r="Q78">
        <f t="shared" si="9"/>
        <v>-18896.982386010146</v>
      </c>
      <c r="T78" t="s">
        <v>346</v>
      </c>
      <c r="U78" t="e">
        <f>VLOOKUP(C78,#REF!,1,0)</f>
        <v>#REF!</v>
      </c>
      <c r="V78">
        <f t="shared" si="1"/>
        <v>0</v>
      </c>
      <c r="AB78">
        <v>5453</v>
      </c>
      <c r="AC78">
        <v>0</v>
      </c>
      <c r="AD78">
        <v>0</v>
      </c>
      <c r="AI78">
        <f t="shared" si="14"/>
        <v>139.4547869073176</v>
      </c>
      <c r="AJ78">
        <f t="shared" si="15"/>
        <v>13304.527599102827</v>
      </c>
      <c r="AK78">
        <f t="shared" si="16"/>
        <v>0</v>
      </c>
    </row>
    <row r="79" spans="2:37" ht="12.75">
      <c r="B79" t="s">
        <v>279</v>
      </c>
      <c r="L79">
        <f aca="true" t="shared" si="18" ref="L79:R79">SUM(L49:L78)</f>
        <v>0</v>
      </c>
      <c r="M79">
        <f t="shared" si="18"/>
        <v>0</v>
      </c>
      <c r="N79">
        <f t="shared" si="18"/>
        <v>581090.2193199074</v>
      </c>
      <c r="O79">
        <f t="shared" si="18"/>
        <v>1168164.0812769518</v>
      </c>
      <c r="P79">
        <f t="shared" si="18"/>
        <v>1122035.4088560697</v>
      </c>
      <c r="Q79">
        <f t="shared" si="18"/>
        <v>-2871289.7094529304</v>
      </c>
      <c r="R79">
        <f t="shared" si="18"/>
        <v>78762.97158</v>
      </c>
      <c r="V79">
        <f t="shared" si="1"/>
        <v>0</v>
      </c>
      <c r="AB79">
        <f>SUM(AB49:AB78)</f>
        <v>476317.00343494344</v>
      </c>
      <c r="AC79">
        <f>SUM(AC49:AC78)</f>
        <v>787673.5399999999</v>
      </c>
      <c r="AD79">
        <f>SUM(AD49:AD78)</f>
        <v>877907.32</v>
      </c>
      <c r="AE79">
        <f>SUM(AE49:AE78)</f>
        <v>6022</v>
      </c>
      <c r="AI79">
        <f t="shared" si="14"/>
        <v>104773.21588496392</v>
      </c>
      <c r="AJ79">
        <f t="shared" si="15"/>
        <v>380490.5412769519</v>
      </c>
      <c r="AK79">
        <f t="shared" si="16"/>
        <v>244128.08885606972</v>
      </c>
    </row>
    <row r="80" spans="2:37" ht="12.75">
      <c r="B80" t="s">
        <v>280</v>
      </c>
      <c r="V80">
        <f t="shared" si="1"/>
        <v>0</v>
      </c>
      <c r="AI80">
        <f t="shared" si="14"/>
        <v>0</v>
      </c>
      <c r="AJ80">
        <f t="shared" si="15"/>
        <v>0</v>
      </c>
      <c r="AK80">
        <f t="shared" si="16"/>
        <v>0</v>
      </c>
    </row>
    <row r="81" spans="2:37" ht="12.75">
      <c r="B81" t="str">
        <f>CONCATENATE("4.",ROW(A81)-65,".")</f>
        <v>4.16.</v>
      </c>
      <c r="C81" t="s">
        <v>282</v>
      </c>
      <c r="N81">
        <v>113846.5272</v>
      </c>
      <c r="O81">
        <v>0</v>
      </c>
      <c r="P81">
        <v>0</v>
      </c>
      <c r="Q81">
        <f>L81-SUM(M81:P81)</f>
        <v>-113846.5272</v>
      </c>
      <c r="T81" t="s">
        <v>346</v>
      </c>
      <c r="U81" t="e">
        <f>VLOOKUP(C81,#REF!,1,0)</f>
        <v>#REF!</v>
      </c>
      <c r="V81">
        <f t="shared" si="1"/>
        <v>0</v>
      </c>
      <c r="AB81">
        <v>4177.78</v>
      </c>
      <c r="AC81">
        <v>0</v>
      </c>
      <c r="AD81">
        <v>0</v>
      </c>
      <c r="AI81">
        <f t="shared" si="14"/>
        <v>109668.7472</v>
      </c>
      <c r="AJ81">
        <f t="shared" si="15"/>
        <v>0</v>
      </c>
      <c r="AK81">
        <f t="shared" si="16"/>
        <v>0</v>
      </c>
    </row>
    <row r="82" spans="2:37" ht="12.75">
      <c r="B82" t="str">
        <f>CONCATENATE("4.",ROW(A82)-65,".")</f>
        <v>4.17.</v>
      </c>
      <c r="C82" t="s">
        <v>291</v>
      </c>
      <c r="N82">
        <v>0</v>
      </c>
      <c r="O82">
        <v>0</v>
      </c>
      <c r="P82">
        <v>63158</v>
      </c>
      <c r="Q82">
        <f>L82-SUM(M82:P82)</f>
        <v>-63158</v>
      </c>
      <c r="T82" t="s">
        <v>345</v>
      </c>
      <c r="U82" t="e">
        <f>VLOOKUP(C82,#REF!,1,0)</f>
        <v>#REF!</v>
      </c>
      <c r="V82">
        <f t="shared" si="1"/>
        <v>0</v>
      </c>
      <c r="AB82">
        <v>0</v>
      </c>
      <c r="AC82">
        <v>0</v>
      </c>
      <c r="AD82">
        <v>63158</v>
      </c>
      <c r="AI82">
        <f t="shared" si="14"/>
        <v>0</v>
      </c>
      <c r="AJ82">
        <f t="shared" si="15"/>
        <v>0</v>
      </c>
      <c r="AK82">
        <f t="shared" si="16"/>
        <v>0</v>
      </c>
    </row>
    <row r="83" spans="2:37" ht="12.75">
      <c r="B83" t="str">
        <f>CONCATENATE("4.",ROW(A83)-65,".")</f>
        <v>4.18.</v>
      </c>
      <c r="C83" t="s">
        <v>298</v>
      </c>
      <c r="N83">
        <v>0</v>
      </c>
      <c r="O83">
        <v>0</v>
      </c>
      <c r="P83">
        <v>10224</v>
      </c>
      <c r="Q83">
        <f>L83-SUM(M83:P83)</f>
        <v>-10224</v>
      </c>
      <c r="T83" t="s">
        <v>345</v>
      </c>
      <c r="U83" t="e">
        <f>VLOOKUP(C83,#REF!,1,0)</f>
        <v>#REF!</v>
      </c>
      <c r="V83">
        <f t="shared" si="1"/>
        <v>0</v>
      </c>
      <c r="AB83">
        <v>0</v>
      </c>
      <c r="AC83">
        <v>0</v>
      </c>
      <c r="AD83">
        <v>10224</v>
      </c>
      <c r="AI83">
        <f t="shared" si="14"/>
        <v>0</v>
      </c>
      <c r="AJ83">
        <f t="shared" si="15"/>
        <v>0</v>
      </c>
      <c r="AK83">
        <f t="shared" si="16"/>
        <v>0</v>
      </c>
    </row>
    <row r="84" spans="2:37" ht="12.75">
      <c r="B84" t="str">
        <f>CONCATENATE("4.",ROW(A84)-65,".")</f>
        <v>4.19.</v>
      </c>
      <c r="C84" t="s">
        <v>302</v>
      </c>
      <c r="N84">
        <v>0</v>
      </c>
      <c r="O84">
        <v>0</v>
      </c>
      <c r="P84">
        <v>20549.66</v>
      </c>
      <c r="Q84">
        <f>L84-SUM(M84:P84)</f>
        <v>-20549.66</v>
      </c>
      <c r="T84" t="s">
        <v>346</v>
      </c>
      <c r="U84" t="e">
        <f>VLOOKUP(C84,#REF!,1,0)</f>
        <v>#REF!</v>
      </c>
      <c r="V84">
        <f t="shared" si="1"/>
        <v>0</v>
      </c>
      <c r="AB84">
        <v>0</v>
      </c>
      <c r="AC84">
        <v>0</v>
      </c>
      <c r="AD84">
        <v>21836</v>
      </c>
      <c r="AI84">
        <f t="shared" si="14"/>
        <v>0</v>
      </c>
      <c r="AJ84">
        <f t="shared" si="15"/>
        <v>0</v>
      </c>
      <c r="AK84">
        <f t="shared" si="16"/>
        <v>-1286.3400000000001</v>
      </c>
    </row>
    <row r="85" spans="2:37" ht="12.75">
      <c r="B85" t="s">
        <v>311</v>
      </c>
      <c r="L85">
        <f aca="true" t="shared" si="19" ref="L85:Q85">SUM(L81:L84)</f>
        <v>0</v>
      </c>
      <c r="M85">
        <f t="shared" si="19"/>
        <v>0</v>
      </c>
      <c r="N85">
        <f t="shared" si="19"/>
        <v>113846.5272</v>
      </c>
      <c r="O85">
        <f t="shared" si="19"/>
        <v>0</v>
      </c>
      <c r="P85">
        <f t="shared" si="19"/>
        <v>93931.66</v>
      </c>
      <c r="Q85">
        <f t="shared" si="19"/>
        <v>-207778.18720000001</v>
      </c>
      <c r="AB85">
        <f>SUM(AB81:AB84)</f>
        <v>4177.78</v>
      </c>
      <c r="AC85">
        <f>SUM(AC81:AC84)</f>
        <v>0</v>
      </c>
      <c r="AD85">
        <f>SUM(AD81:AD84)</f>
        <v>95218</v>
      </c>
      <c r="AE85">
        <f>SUM(AE81:AE84)</f>
        <v>0</v>
      </c>
      <c r="AI85">
        <f t="shared" si="14"/>
        <v>109668.7472</v>
      </c>
      <c r="AJ85">
        <f t="shared" si="15"/>
        <v>0</v>
      </c>
      <c r="AK85">
        <f t="shared" si="16"/>
        <v>-1286.3399999999965</v>
      </c>
    </row>
    <row r="86" spans="2:37" ht="12.75">
      <c r="B86" t="s">
        <v>312</v>
      </c>
      <c r="AI86">
        <f t="shared" si="14"/>
        <v>0</v>
      </c>
      <c r="AJ86">
        <f t="shared" si="15"/>
        <v>0</v>
      </c>
      <c r="AK86">
        <f t="shared" si="16"/>
        <v>0</v>
      </c>
    </row>
    <row r="87" spans="2:37" ht="12.75">
      <c r="B87" t="s">
        <v>313</v>
      </c>
      <c r="AI87">
        <f t="shared" si="14"/>
        <v>0</v>
      </c>
      <c r="AJ87">
        <f t="shared" si="15"/>
        <v>0</v>
      </c>
      <c r="AK87">
        <f t="shared" si="16"/>
        <v>0</v>
      </c>
    </row>
    <row r="88" spans="2:37" ht="12.75">
      <c r="B88" t="s">
        <v>314</v>
      </c>
      <c r="AI88">
        <f t="shared" si="14"/>
        <v>0</v>
      </c>
      <c r="AJ88">
        <f t="shared" si="15"/>
        <v>0</v>
      </c>
      <c r="AK88">
        <f t="shared" si="16"/>
        <v>0</v>
      </c>
    </row>
    <row r="89" spans="2:37" ht="12.75">
      <c r="B89" t="s">
        <v>315</v>
      </c>
      <c r="AI89">
        <f t="shared" si="14"/>
        <v>0</v>
      </c>
      <c r="AJ89">
        <f t="shared" si="15"/>
        <v>0</v>
      </c>
      <c r="AK89">
        <f t="shared" si="16"/>
        <v>0</v>
      </c>
    </row>
    <row r="90" spans="2:37" ht="12.75">
      <c r="B90" t="s">
        <v>316</v>
      </c>
      <c r="AI90">
        <f t="shared" si="14"/>
        <v>0</v>
      </c>
      <c r="AJ90">
        <f t="shared" si="15"/>
        <v>0</v>
      </c>
      <c r="AK90">
        <f t="shared" si="16"/>
        <v>0</v>
      </c>
    </row>
    <row r="91" spans="2:37" ht="12.75">
      <c r="B91" t="s">
        <v>317</v>
      </c>
      <c r="L91">
        <f aca="true" t="shared" si="20" ref="L91:Q91">SUM(L89:L90)</f>
        <v>0</v>
      </c>
      <c r="M91">
        <f t="shared" si="20"/>
        <v>0</v>
      </c>
      <c r="N91">
        <f t="shared" si="20"/>
        <v>0</v>
      </c>
      <c r="O91">
        <f t="shared" si="20"/>
        <v>0</v>
      </c>
      <c r="P91">
        <f t="shared" si="20"/>
        <v>0</v>
      </c>
      <c r="Q91">
        <f t="shared" si="20"/>
        <v>0</v>
      </c>
      <c r="AI91">
        <f t="shared" si="14"/>
        <v>0</v>
      </c>
      <c r="AJ91">
        <f t="shared" si="15"/>
        <v>0</v>
      </c>
      <c r="AK91">
        <f t="shared" si="16"/>
        <v>0</v>
      </c>
    </row>
    <row r="92" spans="2:37" ht="12.75">
      <c r="B92" t="s">
        <v>318</v>
      </c>
      <c r="L92">
        <f aca="true" t="shared" si="21" ref="L92:R92">L85+L79+L46+L43</f>
        <v>0</v>
      </c>
      <c r="M92">
        <f t="shared" si="21"/>
        <v>0</v>
      </c>
      <c r="N92">
        <f t="shared" si="21"/>
        <v>968135.9826199074</v>
      </c>
      <c r="O92">
        <f t="shared" si="21"/>
        <v>1185441.280899999</v>
      </c>
      <c r="P92">
        <f t="shared" si="21"/>
        <v>1265193.639999999</v>
      </c>
      <c r="Q92">
        <f t="shared" si="21"/>
        <v>-3418770.903519907</v>
      </c>
      <c r="R92">
        <f t="shared" si="21"/>
        <v>348031.69848</v>
      </c>
      <c r="AB92">
        <f>AB85+AB79+AB46+AB43</f>
        <v>1103584.66772</v>
      </c>
      <c r="AC92">
        <f>AC85+AC79+AC46+AC43</f>
        <v>1183521.1199999999</v>
      </c>
      <c r="AD92">
        <f>AD85+AD79+AD46+AD43</f>
        <v>1211947.32</v>
      </c>
      <c r="AE92">
        <f>AE85+AE79+AE46+AE43</f>
        <v>6022</v>
      </c>
      <c r="AI92">
        <f t="shared" si="14"/>
        <v>-135448.68510009267</v>
      </c>
      <c r="AJ92">
        <f t="shared" si="15"/>
        <v>1920.1608999990858</v>
      </c>
      <c r="AK92">
        <f t="shared" si="16"/>
        <v>53246.3199999989</v>
      </c>
    </row>
    <row r="95" spans="3:8" ht="12.75">
      <c r="C95" t="s">
        <v>347</v>
      </c>
      <c r="H95" t="s">
        <v>348</v>
      </c>
    </row>
    <row r="96" spans="3:8" ht="12.75">
      <c r="C96" t="s">
        <v>322</v>
      </c>
      <c r="H96" t="s">
        <v>323</v>
      </c>
    </row>
    <row r="99" spans="3:17" ht="12.75">
      <c r="C99" t="s">
        <v>349</v>
      </c>
      <c r="M99" t="s">
        <v>346</v>
      </c>
      <c r="Q99">
        <f>P99*1.18</f>
        <v>0</v>
      </c>
    </row>
    <row r="100" spans="3:17" ht="12.75">
      <c r="C100" t="s">
        <v>350</v>
      </c>
      <c r="M100" t="s">
        <v>345</v>
      </c>
      <c r="Q100">
        <f>P100*1.18</f>
        <v>0</v>
      </c>
    </row>
    <row r="101" ht="12.75">
      <c r="M101" t="s">
        <v>330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D62"/>
  <sheetViews>
    <sheetView workbookViewId="0" topLeftCell="A1">
      <selection activeCell="A1" sqref="A1"/>
    </sheetView>
  </sheetViews>
  <sheetFormatPr defaultColWidth="9.00390625" defaultRowHeight="12.75"/>
  <sheetData>
    <row r="1" ht="12.75">
      <c r="H1" t="s">
        <v>351</v>
      </c>
    </row>
    <row r="2" ht="12.75">
      <c r="L2" t="s">
        <v>0</v>
      </c>
    </row>
    <row r="5" spans="26:29" ht="12.75">
      <c r="Z5" t="s">
        <v>1</v>
      </c>
      <c r="AA5" t="s">
        <v>2</v>
      </c>
      <c r="AB5" t="s">
        <v>3</v>
      </c>
      <c r="AC5" t="s">
        <v>4</v>
      </c>
    </row>
    <row r="6" spans="2:29" ht="12.75">
      <c r="B6" t="s">
        <v>5</v>
      </c>
      <c r="X6" t="s">
        <v>6</v>
      </c>
      <c r="Z6">
        <v>152950.053194686</v>
      </c>
      <c r="AA6">
        <v>49861.49583599066</v>
      </c>
      <c r="AB6">
        <v>97418.2720975648</v>
      </c>
      <c r="AC6">
        <v>162771.18728000944</v>
      </c>
    </row>
    <row r="8" spans="2:30" ht="12.75">
      <c r="B8" t="s">
        <v>7</v>
      </c>
      <c r="X8" t="s">
        <v>8</v>
      </c>
      <c r="Y8">
        <v>332647.431888103</v>
      </c>
      <c r="AC8">
        <v>129835.88285742635</v>
      </c>
      <c r="AD8">
        <v>32935.304422583096</v>
      </c>
    </row>
    <row r="9" ht="12.75">
      <c r="B9" t="s">
        <v>9</v>
      </c>
    </row>
    <row r="10" ht="12.75">
      <c r="B10" t="s">
        <v>10</v>
      </c>
    </row>
    <row r="11" ht="12.75">
      <c r="AZ11">
        <v>1000</v>
      </c>
    </row>
    <row r="13" spans="27:32" ht="12.75">
      <c r="AA13">
        <v>3864.6173483237394</v>
      </c>
      <c r="AB13">
        <v>495.5240938740791</v>
      </c>
      <c r="AC13">
        <v>277544.46185280476</v>
      </c>
      <c r="AD13">
        <v>281904.6032950026</v>
      </c>
      <c r="AF13">
        <v>186862.25904283533</v>
      </c>
    </row>
    <row r="15" spans="2:12" ht="12.75">
      <c r="B15" t="s">
        <v>12</v>
      </c>
      <c r="C15" t="s">
        <v>13</v>
      </c>
      <c r="D15" t="s">
        <v>14</v>
      </c>
      <c r="E15" t="s">
        <v>15</v>
      </c>
      <c r="F15" t="s">
        <v>16</v>
      </c>
      <c r="J15" t="s">
        <v>17</v>
      </c>
      <c r="K15" t="s">
        <v>18</v>
      </c>
      <c r="L15" t="s">
        <v>352</v>
      </c>
    </row>
    <row r="16" spans="6:32" ht="12.75">
      <c r="F16" t="s">
        <v>20</v>
      </c>
      <c r="G16" t="s">
        <v>21</v>
      </c>
      <c r="H16" t="s">
        <v>22</v>
      </c>
      <c r="L16" t="s">
        <v>353</v>
      </c>
      <c r="AA16" t="s">
        <v>2</v>
      </c>
      <c r="AB16" t="s">
        <v>3</v>
      </c>
      <c r="AC16" t="s">
        <v>4</v>
      </c>
      <c r="AF16" t="s">
        <v>27</v>
      </c>
    </row>
    <row r="17" spans="8:34" ht="12.75">
      <c r="H17" t="s">
        <v>28</v>
      </c>
      <c r="I17" t="s">
        <v>29</v>
      </c>
      <c r="U17" t="s">
        <v>30</v>
      </c>
      <c r="V17" t="s">
        <v>31</v>
      </c>
      <c r="W17">
        <v>2016</v>
      </c>
      <c r="X17">
        <v>2017</v>
      </c>
      <c r="Y17">
        <v>2018</v>
      </c>
      <c r="AA17">
        <v>4560.248471022012</v>
      </c>
      <c r="AB17">
        <v>584.7184307714133</v>
      </c>
      <c r="AC17">
        <v>327502.4649863096</v>
      </c>
      <c r="AD17">
        <v>332647.431888103</v>
      </c>
      <c r="AF17">
        <v>187446.97747360673</v>
      </c>
      <c r="AG17">
        <v>-232696.1944749</v>
      </c>
      <c r="AH17">
        <v>-45249.21700129326</v>
      </c>
    </row>
    <row r="18" spans="2:12" ht="12.75">
      <c r="B18">
        <v>1</v>
      </c>
      <c r="C18">
        <v>2</v>
      </c>
      <c r="D18">
        <v>3</v>
      </c>
      <c r="E18">
        <v>4</v>
      </c>
      <c r="F18">
        <v>5</v>
      </c>
      <c r="G18">
        <v>6</v>
      </c>
      <c r="H18">
        <v>7</v>
      </c>
      <c r="I18">
        <v>8</v>
      </c>
      <c r="J18">
        <v>9</v>
      </c>
      <c r="K18">
        <v>10</v>
      </c>
      <c r="L18">
        <v>11</v>
      </c>
    </row>
    <row r="19" spans="2:56" ht="12.75">
      <c r="B19">
        <v>1</v>
      </c>
      <c r="C19" t="s">
        <v>249</v>
      </c>
      <c r="D19" t="s">
        <v>250</v>
      </c>
      <c r="E19" t="s">
        <v>202</v>
      </c>
      <c r="F19" t="s">
        <v>67</v>
      </c>
      <c r="G19" t="s">
        <v>68</v>
      </c>
      <c r="H19">
        <v>0</v>
      </c>
      <c r="I19">
        <v>2870</v>
      </c>
      <c r="J19">
        <v>2015</v>
      </c>
      <c r="K19">
        <v>2018</v>
      </c>
      <c r="L19">
        <f>(42873.76839281)+13624.140707785</f>
        <v>56497.909100595</v>
      </c>
      <c r="S19">
        <v>0</v>
      </c>
      <c r="U19">
        <v>123651.50953912223</v>
      </c>
      <c r="V19">
        <v>0</v>
      </c>
      <c r="W19">
        <v>7016.28</v>
      </c>
      <c r="X19">
        <v>42873.76839281004</v>
      </c>
      <c r="Y19">
        <v>73761.4611463122</v>
      </c>
      <c r="AK19">
        <v>6231.679096399999</v>
      </c>
      <c r="AL19">
        <v>-6231.679096399999</v>
      </c>
      <c r="AP19">
        <v>6231.679096399999</v>
      </c>
      <c r="AQ19">
        <v>-6231.679096399999</v>
      </c>
      <c r="AS19" t="s">
        <v>251</v>
      </c>
      <c r="AT19" t="s">
        <v>252</v>
      </c>
      <c r="AU19">
        <v>123651.50953912223</v>
      </c>
      <c r="AV19">
        <v>0</v>
      </c>
      <c r="BD19" t="e">
        <f>$AZ$26*(-1)*BC19</f>
        <v>#REF!</v>
      </c>
    </row>
    <row r="20" spans="2:56" ht="12.75">
      <c r="B20">
        <v>2</v>
      </c>
      <c r="C20" t="s">
        <v>234</v>
      </c>
      <c r="D20" t="s">
        <v>235</v>
      </c>
      <c r="E20" t="s">
        <v>220</v>
      </c>
      <c r="F20" t="s">
        <v>236</v>
      </c>
      <c r="G20" t="s">
        <v>89</v>
      </c>
      <c r="H20">
        <v>1</v>
      </c>
      <c r="I20">
        <v>1</v>
      </c>
      <c r="J20">
        <v>2017</v>
      </c>
      <c r="K20">
        <v>2019</v>
      </c>
      <c r="L20">
        <v>4950.1</v>
      </c>
      <c r="S20" t="e">
        <v>#N/A</v>
      </c>
      <c r="U20">
        <v>115578.30605469005</v>
      </c>
      <c r="V20">
        <v>0</v>
      </c>
      <c r="W20">
        <v>0</v>
      </c>
      <c r="X20">
        <v>4950.1</v>
      </c>
      <c r="Y20">
        <v>27676.980184921158</v>
      </c>
      <c r="AK20">
        <v>0</v>
      </c>
      <c r="AL20">
        <v>0</v>
      </c>
      <c r="AP20">
        <v>0</v>
      </c>
      <c r="AQ20">
        <v>0</v>
      </c>
      <c r="AS20" t="s">
        <v>235</v>
      </c>
      <c r="AT20" t="s">
        <v>237</v>
      </c>
      <c r="AU20">
        <v>115578.30605469005</v>
      </c>
      <c r="AV20">
        <v>0</v>
      </c>
      <c r="BD20" t="e">
        <f>$AZ$26*(-1)*BC20</f>
        <v>#REF!</v>
      </c>
    </row>
    <row r="21" spans="2:56" ht="12.75">
      <c r="B21">
        <v>3</v>
      </c>
      <c r="C21" t="s">
        <v>254</v>
      </c>
      <c r="D21" t="s">
        <v>255</v>
      </c>
      <c r="E21" t="s">
        <v>202</v>
      </c>
      <c r="F21" t="s">
        <v>256</v>
      </c>
      <c r="G21" t="s">
        <v>39</v>
      </c>
      <c r="H21">
        <v>0</v>
      </c>
      <c r="I21">
        <v>80</v>
      </c>
      <c r="J21">
        <v>2016</v>
      </c>
      <c r="K21">
        <v>2017</v>
      </c>
      <c r="L21">
        <v>4560.248471022012</v>
      </c>
      <c r="S21" t="e">
        <v>#N/A</v>
      </c>
      <c r="U21">
        <v>4560.248471022012</v>
      </c>
      <c r="V21">
        <v>0</v>
      </c>
      <c r="W21">
        <v>0</v>
      </c>
      <c r="X21">
        <v>4560.248471022012</v>
      </c>
      <c r="Y21">
        <v>0</v>
      </c>
      <c r="AK21">
        <v>0</v>
      </c>
      <c r="AL21">
        <v>0</v>
      </c>
      <c r="AP21">
        <v>0</v>
      </c>
      <c r="AQ21">
        <v>0</v>
      </c>
      <c r="AS21" t="s">
        <v>255</v>
      </c>
      <c r="AT21" t="s">
        <v>257</v>
      </c>
      <c r="AU21">
        <v>4560.248471022012</v>
      </c>
      <c r="AV21">
        <v>0</v>
      </c>
      <c r="BD21" t="e">
        <f>$AZ$26*(-1)*BC21</f>
        <v>#REF!</v>
      </c>
    </row>
    <row r="22" spans="2:56" ht="12.75">
      <c r="B22">
        <v>4</v>
      </c>
      <c r="C22" t="s">
        <v>265</v>
      </c>
      <c r="D22" t="s">
        <v>266</v>
      </c>
      <c r="E22" t="s">
        <v>220</v>
      </c>
      <c r="F22" t="s">
        <v>236</v>
      </c>
      <c r="G22" t="s">
        <v>89</v>
      </c>
      <c r="H22">
        <v>1</v>
      </c>
      <c r="I22">
        <v>1</v>
      </c>
      <c r="J22">
        <v>2015</v>
      </c>
      <c r="K22">
        <v>2019</v>
      </c>
      <c r="L22">
        <v>26109.86</v>
      </c>
      <c r="S22">
        <v>0</v>
      </c>
      <c r="U22">
        <v>103060.0796412932</v>
      </c>
      <c r="V22">
        <v>0</v>
      </c>
      <c r="W22">
        <v>11802.641042164547</v>
      </c>
      <c r="X22">
        <v>26109.86</v>
      </c>
      <c r="Y22">
        <v>65147.57859912866</v>
      </c>
      <c r="AK22">
        <v>4243.28</v>
      </c>
      <c r="AL22">
        <v>-4243.28</v>
      </c>
      <c r="AP22">
        <v>4243.28</v>
      </c>
      <c r="AQ22">
        <v>-4243.28</v>
      </c>
      <c r="AS22" t="s">
        <v>267</v>
      </c>
      <c r="AT22" t="s">
        <v>268</v>
      </c>
      <c r="AU22">
        <v>159605.5461587759</v>
      </c>
      <c r="AV22">
        <v>0</v>
      </c>
      <c r="BD22" t="e">
        <f>$AZ$26*(-1)*BC22</f>
        <v>#REF!</v>
      </c>
    </row>
    <row r="23" spans="2:56" ht="12.75">
      <c r="B23">
        <v>5</v>
      </c>
      <c r="C23" t="s">
        <v>275</v>
      </c>
      <c r="D23" t="s">
        <v>276</v>
      </c>
      <c r="E23" t="s">
        <v>177</v>
      </c>
      <c r="F23" t="s">
        <v>277</v>
      </c>
      <c r="G23" t="s">
        <v>39</v>
      </c>
      <c r="H23">
        <v>250</v>
      </c>
      <c r="I23">
        <v>250</v>
      </c>
      <c r="J23">
        <v>2015</v>
      </c>
      <c r="K23">
        <v>2017</v>
      </c>
      <c r="L23">
        <v>7560.285599999999</v>
      </c>
      <c r="S23">
        <v>0</v>
      </c>
      <c r="U23">
        <v>43098.02567288058</v>
      </c>
      <c r="V23">
        <v>0</v>
      </c>
      <c r="W23">
        <v>35537.74007288058</v>
      </c>
      <c r="X23">
        <v>7560.285599999999</v>
      </c>
      <c r="Y23">
        <v>0</v>
      </c>
      <c r="AK23">
        <v>5592.454786907318</v>
      </c>
      <c r="AL23">
        <v>-5592.454786907318</v>
      </c>
      <c r="AP23">
        <v>5592.454786907318</v>
      </c>
      <c r="AQ23">
        <v>-5592.454786907318</v>
      </c>
      <c r="AS23" t="s">
        <v>276</v>
      </c>
      <c r="AT23" t="s">
        <v>278</v>
      </c>
      <c r="AU23">
        <v>43098.02567288058</v>
      </c>
      <c r="AV23">
        <v>0</v>
      </c>
      <c r="BD23" t="e">
        <f>$AZ$26*(-1)*BC23</f>
        <v>#REF!</v>
      </c>
    </row>
    <row r="24" spans="2:12" ht="12.75">
      <c r="B24" t="s">
        <v>354</v>
      </c>
      <c r="L24">
        <f>SUM(L19:L23)</f>
        <v>99678.40317161701</v>
      </c>
    </row>
    <row r="25" spans="2:52" ht="12.75">
      <c r="B25">
        <f>B23+1</f>
        <v>6</v>
      </c>
      <c r="C25" t="s">
        <v>96</v>
      </c>
      <c r="D25" t="s">
        <v>97</v>
      </c>
      <c r="E25" t="s">
        <v>94</v>
      </c>
      <c r="F25" t="s">
        <v>38</v>
      </c>
      <c r="G25" t="s">
        <v>39</v>
      </c>
      <c r="H25">
        <v>9994</v>
      </c>
      <c r="I25">
        <v>9994</v>
      </c>
      <c r="J25">
        <v>2016</v>
      </c>
      <c r="K25">
        <v>2023</v>
      </c>
      <c r="L25">
        <f>SUM(L26:L51)</f>
        <v>365582.7363106861</v>
      </c>
      <c r="S25" t="e">
        <v>#N/A</v>
      </c>
      <c r="U25">
        <v>2100931.9301587297</v>
      </c>
      <c r="V25">
        <v>0</v>
      </c>
      <c r="W25">
        <v>152846.3027210273</v>
      </c>
      <c r="X25">
        <v>162771.18728000944</v>
      </c>
      <c r="Y25">
        <v>38583.427590933854</v>
      </c>
      <c r="AK25">
        <v>148428.83678918198</v>
      </c>
      <c r="AL25">
        <v>-148428.83678918198</v>
      </c>
      <c r="AN25" t="s">
        <v>75</v>
      </c>
      <c r="AP25">
        <v>148428.83678918198</v>
      </c>
      <c r="AQ25">
        <v>-148428.83678918198</v>
      </c>
      <c r="AS25" t="s">
        <v>98</v>
      </c>
      <c r="AT25" t="s">
        <v>99</v>
      </c>
      <c r="AU25">
        <v>1978626.0736481117</v>
      </c>
      <c r="AV25">
        <v>0</v>
      </c>
      <c r="AX25">
        <v>365897.471888103</v>
      </c>
      <c r="AY25" t="e">
        <v>#REF!</v>
      </c>
      <c r="AZ25" t="e">
        <f>AY25*1.18</f>
        <v>#REF!</v>
      </c>
    </row>
    <row r="26" spans="2:56" ht="12.75">
      <c r="B26" t="s">
        <v>355</v>
      </c>
      <c r="C26" t="s">
        <v>356</v>
      </c>
      <c r="D26" t="s">
        <v>357</v>
      </c>
      <c r="E26" t="s">
        <v>94</v>
      </c>
      <c r="F26" t="s">
        <v>38</v>
      </c>
      <c r="G26" t="s">
        <v>39</v>
      </c>
      <c r="H26">
        <v>80.18</v>
      </c>
      <c r="I26">
        <v>80.18</v>
      </c>
      <c r="J26">
        <v>2017</v>
      </c>
      <c r="K26">
        <v>2017</v>
      </c>
      <c r="L26">
        <v>8334.93</v>
      </c>
      <c r="AX26">
        <f>SUM(L26:L49)</f>
        <v>318944.7131550276</v>
      </c>
      <c r="AY26">
        <f>AX26-L25</f>
        <v>-46638.023155658506</v>
      </c>
      <c r="AZ26" t="e">
        <f>AY26+AZ25</f>
        <v>#REF!</v>
      </c>
      <c r="BC26">
        <f>L26/$AX$26</f>
        <v>0.026132836370135065</v>
      </c>
      <c r="BD26" t="e">
        <f aca="true" t="shared" si="0" ref="BD26:BD49">$AZ$26*(-1)*BC26</f>
        <v>#REF!</v>
      </c>
    </row>
    <row r="27" spans="2:56" ht="12.75">
      <c r="B27" t="s">
        <v>358</v>
      </c>
      <c r="C27" t="s">
        <v>359</v>
      </c>
      <c r="D27" t="s">
        <v>357</v>
      </c>
      <c r="E27" t="s">
        <v>94</v>
      </c>
      <c r="F27" t="s">
        <v>38</v>
      </c>
      <c r="G27" t="s">
        <v>39</v>
      </c>
      <c r="H27">
        <v>122.2</v>
      </c>
      <c r="I27">
        <v>122.2</v>
      </c>
      <c r="J27">
        <v>2017</v>
      </c>
      <c r="K27">
        <v>2017</v>
      </c>
      <c r="L27">
        <v>26243.22911037086</v>
      </c>
      <c r="BC27">
        <f aca="true" t="shared" si="1" ref="BC27:BC49">L27/$AX$26</f>
        <v>0.08228143633663232</v>
      </c>
      <c r="BD27" t="e">
        <f t="shared" si="0"/>
        <v>#REF!</v>
      </c>
    </row>
    <row r="28" spans="2:56" ht="12.75">
      <c r="B28" t="s">
        <v>360</v>
      </c>
      <c r="C28" t="s">
        <v>361</v>
      </c>
      <c r="D28" t="s">
        <v>357</v>
      </c>
      <c r="E28" t="s">
        <v>94</v>
      </c>
      <c r="F28" t="s">
        <v>38</v>
      </c>
      <c r="G28" t="s">
        <v>39</v>
      </c>
      <c r="H28">
        <v>61.2</v>
      </c>
      <c r="I28">
        <v>61.2</v>
      </c>
      <c r="J28">
        <v>2017</v>
      </c>
      <c r="K28">
        <v>2017</v>
      </c>
      <c r="L28">
        <v>18608.26721354525</v>
      </c>
      <c r="BC28">
        <f t="shared" si="1"/>
        <v>0.05834323770245546</v>
      </c>
      <c r="BD28" t="e">
        <f t="shared" si="0"/>
        <v>#REF!</v>
      </c>
    </row>
    <row r="29" spans="2:56" ht="12.75">
      <c r="B29" t="s">
        <v>362</v>
      </c>
      <c r="C29" t="s">
        <v>363</v>
      </c>
      <c r="D29" t="s">
        <v>357</v>
      </c>
      <c r="E29" t="s">
        <v>94</v>
      </c>
      <c r="F29" t="s">
        <v>38</v>
      </c>
      <c r="G29" t="s">
        <v>39</v>
      </c>
      <c r="H29">
        <v>114.89</v>
      </c>
      <c r="I29">
        <v>114.89</v>
      </c>
      <c r="J29">
        <v>2017</v>
      </c>
      <c r="K29">
        <v>2017</v>
      </c>
      <c r="L29">
        <v>13852.482460242307</v>
      </c>
      <c r="AY29">
        <f>570636</f>
        <v>570636</v>
      </c>
      <c r="AZ29">
        <v>26306.570474708555</v>
      </c>
      <c r="BC29">
        <f t="shared" si="1"/>
        <v>0.04343223727777896</v>
      </c>
      <c r="BD29" t="e">
        <f t="shared" si="0"/>
        <v>#REF!</v>
      </c>
    </row>
    <row r="30" spans="2:56" ht="12.75">
      <c r="B30" t="s">
        <v>364</v>
      </c>
      <c r="C30" t="s">
        <v>365</v>
      </c>
      <c r="D30" t="s">
        <v>357</v>
      </c>
      <c r="E30" t="s">
        <v>94</v>
      </c>
      <c r="F30" t="s">
        <v>38</v>
      </c>
      <c r="G30" t="s">
        <v>39</v>
      </c>
      <c r="H30">
        <v>85.84</v>
      </c>
      <c r="I30">
        <v>85.84</v>
      </c>
      <c r="J30">
        <v>2017</v>
      </c>
      <c r="K30">
        <v>2017</v>
      </c>
      <c r="L30">
        <v>14510.767645241633</v>
      </c>
      <c r="AY30">
        <f>L25-SUM(L29:L43)</f>
        <v>213418.0816795746</v>
      </c>
      <c r="BC30">
        <f t="shared" si="1"/>
        <v>0.045496184908349516</v>
      </c>
      <c r="BD30" t="e">
        <f t="shared" si="0"/>
        <v>#REF!</v>
      </c>
    </row>
    <row r="31" spans="2:56" ht="12.75">
      <c r="B31" t="s">
        <v>366</v>
      </c>
      <c r="C31" t="s">
        <v>119</v>
      </c>
      <c r="D31" t="s">
        <v>357</v>
      </c>
      <c r="E31" t="s">
        <v>94</v>
      </c>
      <c r="F31" t="s">
        <v>38</v>
      </c>
      <c r="G31" t="s">
        <v>39</v>
      </c>
      <c r="H31">
        <v>117.9</v>
      </c>
      <c r="I31">
        <v>117.9</v>
      </c>
      <c r="J31">
        <v>2017</v>
      </c>
      <c r="K31">
        <v>2017</v>
      </c>
      <c r="L31">
        <v>10465.560955104182</v>
      </c>
      <c r="BC31">
        <f t="shared" si="1"/>
        <v>0.0328130880476995</v>
      </c>
      <c r="BD31" t="e">
        <f t="shared" si="0"/>
        <v>#REF!</v>
      </c>
    </row>
    <row r="32" spans="2:56" ht="12.75">
      <c r="B32" t="s">
        <v>367</v>
      </c>
      <c r="C32" t="s">
        <v>103</v>
      </c>
      <c r="D32" t="s">
        <v>357</v>
      </c>
      <c r="E32" t="s">
        <v>94</v>
      </c>
      <c r="F32" t="s">
        <v>38</v>
      </c>
      <c r="G32" t="s">
        <v>39</v>
      </c>
      <c r="H32">
        <v>34.85</v>
      </c>
      <c r="I32">
        <v>34.85</v>
      </c>
      <c r="J32">
        <v>2017</v>
      </c>
      <c r="K32">
        <v>2017</v>
      </c>
      <c r="L32">
        <v>5103.788850680147</v>
      </c>
      <c r="BD32" t="e">
        <f t="shared" si="0"/>
        <v>#REF!</v>
      </c>
    </row>
    <row r="33" spans="2:56" ht="12.75">
      <c r="B33" t="s">
        <v>368</v>
      </c>
      <c r="C33" t="s">
        <v>105</v>
      </c>
      <c r="D33" t="s">
        <v>357</v>
      </c>
      <c r="E33" t="s">
        <v>94</v>
      </c>
      <c r="F33" t="s">
        <v>38</v>
      </c>
      <c r="G33" t="s">
        <v>39</v>
      </c>
      <c r="H33">
        <v>44.74</v>
      </c>
      <c r="I33">
        <v>44.74</v>
      </c>
      <c r="J33">
        <v>2017</v>
      </c>
      <c r="K33">
        <v>2017</v>
      </c>
      <c r="L33">
        <v>9145.88607373885</v>
      </c>
      <c r="BC33">
        <f t="shared" si="1"/>
        <v>0.028675459089028268</v>
      </c>
      <c r="BD33" t="e">
        <f t="shared" si="0"/>
        <v>#REF!</v>
      </c>
    </row>
    <row r="34" spans="2:56" ht="12.75">
      <c r="B34" t="s">
        <v>369</v>
      </c>
      <c r="C34" t="s">
        <v>123</v>
      </c>
      <c r="D34" t="s">
        <v>357</v>
      </c>
      <c r="E34" t="s">
        <v>94</v>
      </c>
      <c r="F34" t="s">
        <v>38</v>
      </c>
      <c r="G34" t="s">
        <v>39</v>
      </c>
      <c r="H34">
        <v>54.98</v>
      </c>
      <c r="I34">
        <v>54.98</v>
      </c>
      <c r="J34">
        <v>2017</v>
      </c>
      <c r="K34">
        <v>2017</v>
      </c>
      <c r="L34">
        <v>14023.299778705192</v>
      </c>
      <c r="BC34">
        <f t="shared" si="1"/>
        <v>0.04396780758641693</v>
      </c>
      <c r="BD34" t="e">
        <f t="shared" si="0"/>
        <v>#REF!</v>
      </c>
    </row>
    <row r="35" spans="2:56" ht="12.75">
      <c r="B35" t="s">
        <v>370</v>
      </c>
      <c r="C35" t="s">
        <v>121</v>
      </c>
      <c r="D35" t="s">
        <v>357</v>
      </c>
      <c r="E35" t="s">
        <v>94</v>
      </c>
      <c r="F35" t="s">
        <v>38</v>
      </c>
      <c r="G35" t="s">
        <v>39</v>
      </c>
      <c r="H35">
        <v>31.85</v>
      </c>
      <c r="I35">
        <v>31.85</v>
      </c>
      <c r="J35">
        <v>2017</v>
      </c>
      <c r="K35">
        <v>2017</v>
      </c>
      <c r="L35">
        <v>3521.691614647123</v>
      </c>
      <c r="BC35">
        <f t="shared" si="1"/>
        <v>0.011041699295812923</v>
      </c>
      <c r="BD35" t="e">
        <f t="shared" si="0"/>
        <v>#REF!</v>
      </c>
    </row>
    <row r="36" spans="2:56" ht="12.75">
      <c r="B36" t="s">
        <v>371</v>
      </c>
      <c r="C36" t="s">
        <v>125</v>
      </c>
      <c r="D36" t="s">
        <v>357</v>
      </c>
      <c r="E36" t="s">
        <v>94</v>
      </c>
      <c r="F36" t="s">
        <v>38</v>
      </c>
      <c r="G36" t="s">
        <v>39</v>
      </c>
      <c r="H36">
        <v>38.93</v>
      </c>
      <c r="I36">
        <v>38.93</v>
      </c>
      <c r="J36">
        <v>2017</v>
      </c>
      <c r="K36">
        <v>2017</v>
      </c>
      <c r="L36">
        <v>7743.7431231358505</v>
      </c>
      <c r="BC36">
        <f t="shared" si="1"/>
        <v>0.024279264724390945</v>
      </c>
      <c r="BD36" t="e">
        <f t="shared" si="0"/>
        <v>#REF!</v>
      </c>
    </row>
    <row r="37" spans="2:56" ht="12.75">
      <c r="B37" t="s">
        <v>372</v>
      </c>
      <c r="C37" t="s">
        <v>137</v>
      </c>
      <c r="D37" t="s">
        <v>357</v>
      </c>
      <c r="E37" t="s">
        <v>94</v>
      </c>
      <c r="F37" t="s">
        <v>38</v>
      </c>
      <c r="G37" t="s">
        <v>39</v>
      </c>
      <c r="H37">
        <v>30</v>
      </c>
      <c r="I37">
        <v>30</v>
      </c>
      <c r="J37">
        <v>2017</v>
      </c>
      <c r="K37">
        <v>2017</v>
      </c>
      <c r="L37">
        <v>3292.9967390517436</v>
      </c>
      <c r="BC37">
        <f t="shared" si="1"/>
        <v>0.010324663188416407</v>
      </c>
      <c r="BD37" t="e">
        <f t="shared" si="0"/>
        <v>#REF!</v>
      </c>
    </row>
    <row r="38" spans="2:56" ht="12.75">
      <c r="B38" t="s">
        <v>373</v>
      </c>
      <c r="C38" t="s">
        <v>139</v>
      </c>
      <c r="D38" t="s">
        <v>357</v>
      </c>
      <c r="E38" t="s">
        <v>94</v>
      </c>
      <c r="F38" t="s">
        <v>38</v>
      </c>
      <c r="G38" t="s">
        <v>39</v>
      </c>
      <c r="H38">
        <v>52.48</v>
      </c>
      <c r="I38">
        <v>52.48</v>
      </c>
      <c r="J38">
        <v>2017</v>
      </c>
      <c r="K38">
        <v>2017</v>
      </c>
      <c r="L38">
        <v>4427.8721569029185</v>
      </c>
      <c r="BC38">
        <f t="shared" si="1"/>
        <v>0.01388288306491128</v>
      </c>
      <c r="BD38" t="e">
        <f t="shared" si="0"/>
        <v>#REF!</v>
      </c>
    </row>
    <row r="39" spans="2:56" ht="12.75">
      <c r="B39" t="s">
        <v>374</v>
      </c>
      <c r="C39" t="s">
        <v>101</v>
      </c>
      <c r="D39" t="s">
        <v>357</v>
      </c>
      <c r="E39" t="s">
        <v>94</v>
      </c>
      <c r="F39" t="s">
        <v>38</v>
      </c>
      <c r="G39" t="s">
        <v>39</v>
      </c>
      <c r="H39">
        <v>80.45</v>
      </c>
      <c r="I39">
        <v>80.45</v>
      </c>
      <c r="J39">
        <v>2017</v>
      </c>
      <c r="K39">
        <v>2017</v>
      </c>
      <c r="L39">
        <v>16291.116047670881</v>
      </c>
      <c r="BC39">
        <f t="shared" si="1"/>
        <v>0.05107818181564387</v>
      </c>
      <c r="BD39" t="e">
        <f t="shared" si="0"/>
        <v>#REF!</v>
      </c>
    </row>
    <row r="40" spans="2:56" ht="12.75">
      <c r="B40" t="s">
        <v>375</v>
      </c>
      <c r="C40" t="s">
        <v>376</v>
      </c>
      <c r="D40" t="s">
        <v>357</v>
      </c>
      <c r="E40" t="s">
        <v>94</v>
      </c>
      <c r="F40" t="s">
        <v>38</v>
      </c>
      <c r="G40" t="s">
        <v>39</v>
      </c>
      <c r="H40">
        <v>67.99</v>
      </c>
      <c r="I40">
        <v>67.99</v>
      </c>
      <c r="J40">
        <v>2017</v>
      </c>
      <c r="K40">
        <v>2017</v>
      </c>
      <c r="L40">
        <v>12395.8275184928</v>
      </c>
      <c r="BC40">
        <f t="shared" si="1"/>
        <v>0.038865129306807585</v>
      </c>
      <c r="BD40" t="e">
        <f t="shared" si="0"/>
        <v>#REF!</v>
      </c>
    </row>
    <row r="41" spans="2:56" ht="12.75">
      <c r="B41" t="s">
        <v>377</v>
      </c>
      <c r="C41" t="s">
        <v>378</v>
      </c>
      <c r="D41" t="s">
        <v>357</v>
      </c>
      <c r="E41" t="s">
        <v>94</v>
      </c>
      <c r="F41" t="s">
        <v>38</v>
      </c>
      <c r="G41" t="s">
        <v>39</v>
      </c>
      <c r="H41">
        <v>50</v>
      </c>
      <c r="I41">
        <v>50</v>
      </c>
      <c r="J41">
        <v>2017</v>
      </c>
      <c r="K41">
        <v>2017</v>
      </c>
      <c r="L41">
        <v>7242.335271575864</v>
      </c>
      <c r="BC41">
        <f t="shared" si="1"/>
        <v>0.02270718081492583</v>
      </c>
      <c r="BD41" t="e">
        <f t="shared" si="0"/>
        <v>#REF!</v>
      </c>
    </row>
    <row r="42" spans="2:56" ht="12.75">
      <c r="B42" t="s">
        <v>379</v>
      </c>
      <c r="C42" t="s">
        <v>380</v>
      </c>
      <c r="D42" t="s">
        <v>357</v>
      </c>
      <c r="E42" t="s">
        <v>94</v>
      </c>
      <c r="F42" t="s">
        <v>38</v>
      </c>
      <c r="G42" t="s">
        <v>39</v>
      </c>
      <c r="H42">
        <v>137.9</v>
      </c>
      <c r="I42">
        <v>137.9</v>
      </c>
      <c r="J42">
        <v>2017</v>
      </c>
      <c r="K42">
        <v>2017</v>
      </c>
      <c r="L42">
        <v>19868.624995922</v>
      </c>
      <c r="BC42">
        <f t="shared" si="1"/>
        <v>0.0622948874097329</v>
      </c>
      <c r="BD42" t="e">
        <f t="shared" si="0"/>
        <v>#REF!</v>
      </c>
    </row>
    <row r="43" spans="2:56" ht="12.75">
      <c r="B43" t="s">
        <v>381</v>
      </c>
      <c r="C43" t="s">
        <v>382</v>
      </c>
      <c r="D43" t="s">
        <v>357</v>
      </c>
      <c r="E43" t="s">
        <v>94</v>
      </c>
      <c r="F43" t="s">
        <v>38</v>
      </c>
      <c r="G43" t="s">
        <v>39</v>
      </c>
      <c r="H43">
        <v>62</v>
      </c>
      <c r="I43">
        <v>62</v>
      </c>
      <c r="J43">
        <v>2017</v>
      </c>
      <c r="K43">
        <v>2017</v>
      </c>
      <c r="L43">
        <v>10278.661399999999</v>
      </c>
      <c r="BC43">
        <f t="shared" si="1"/>
        <v>0.03222709446512728</v>
      </c>
      <c r="BD43" t="e">
        <f t="shared" si="0"/>
        <v>#REF!</v>
      </c>
    </row>
    <row r="44" spans="2:56" ht="12.75">
      <c r="B44" t="s">
        <v>383</v>
      </c>
      <c r="C44" t="s">
        <v>129</v>
      </c>
      <c r="D44" t="s">
        <v>357</v>
      </c>
      <c r="E44" t="s">
        <v>94</v>
      </c>
      <c r="F44" t="s">
        <v>38</v>
      </c>
      <c r="G44" t="s">
        <v>39</v>
      </c>
      <c r="H44">
        <v>54</v>
      </c>
      <c r="I44">
        <v>54</v>
      </c>
      <c r="J44">
        <v>2017</v>
      </c>
      <c r="K44">
        <v>2017</v>
      </c>
      <c r="L44">
        <v>5284.2878</v>
      </c>
      <c r="BC44">
        <f t="shared" si="1"/>
        <v>0.01656803697332803</v>
      </c>
      <c r="BD44" t="e">
        <f t="shared" si="0"/>
        <v>#REF!</v>
      </c>
    </row>
    <row r="45" spans="2:56" ht="12.75">
      <c r="B45" t="s">
        <v>384</v>
      </c>
      <c r="C45" t="s">
        <v>385</v>
      </c>
      <c r="D45" t="s">
        <v>357</v>
      </c>
      <c r="E45" t="s">
        <v>94</v>
      </c>
      <c r="F45" t="s">
        <v>38</v>
      </c>
      <c r="G45" t="s">
        <v>39</v>
      </c>
      <c r="H45">
        <v>83</v>
      </c>
      <c r="I45">
        <v>83</v>
      </c>
      <c r="J45">
        <v>2017</v>
      </c>
      <c r="K45">
        <v>2017</v>
      </c>
      <c r="L45">
        <v>13925.6048</v>
      </c>
      <c r="BC45">
        <f t="shared" si="1"/>
        <v>0.04366150064770399</v>
      </c>
      <c r="BD45" t="e">
        <f t="shared" si="0"/>
        <v>#REF!</v>
      </c>
    </row>
    <row r="46" spans="2:56" ht="12.75">
      <c r="B46" t="s">
        <v>386</v>
      </c>
      <c r="C46" t="s">
        <v>387</v>
      </c>
      <c r="D46" t="s">
        <v>357</v>
      </c>
      <c r="E46" t="s">
        <v>94</v>
      </c>
      <c r="F46" t="s">
        <v>38</v>
      </c>
      <c r="G46" t="s">
        <v>39</v>
      </c>
      <c r="H46">
        <v>130</v>
      </c>
      <c r="I46">
        <v>130</v>
      </c>
      <c r="J46">
        <v>2017</v>
      </c>
      <c r="K46">
        <v>2017</v>
      </c>
      <c r="L46">
        <v>21959.3044</v>
      </c>
      <c r="BC46">
        <f t="shared" si="1"/>
        <v>0.06884987740595146</v>
      </c>
      <c r="BD46" t="e">
        <f t="shared" si="0"/>
        <v>#REF!</v>
      </c>
    </row>
    <row r="47" spans="2:56" ht="12.75">
      <c r="B47" t="s">
        <v>388</v>
      </c>
      <c r="C47" t="s">
        <v>389</v>
      </c>
      <c r="D47" t="s">
        <v>357</v>
      </c>
      <c r="E47" t="s">
        <v>94</v>
      </c>
      <c r="F47" t="s">
        <v>38</v>
      </c>
      <c r="G47" t="s">
        <v>39</v>
      </c>
      <c r="H47">
        <v>85</v>
      </c>
      <c r="I47">
        <v>85</v>
      </c>
      <c r="J47">
        <v>2017</v>
      </c>
      <c r="K47">
        <v>2017</v>
      </c>
      <c r="L47">
        <v>22883.4332</v>
      </c>
      <c r="BC47">
        <f t="shared" si="1"/>
        <v>0.07174733505890465</v>
      </c>
      <c r="BD47" t="e">
        <f t="shared" si="0"/>
        <v>#REF!</v>
      </c>
    </row>
    <row r="48" spans="2:56" ht="12.75">
      <c r="B48" t="s">
        <v>390</v>
      </c>
      <c r="C48" t="s">
        <v>107</v>
      </c>
      <c r="D48" t="s">
        <v>357</v>
      </c>
      <c r="E48" t="s">
        <v>94</v>
      </c>
      <c r="F48" t="s">
        <v>38</v>
      </c>
      <c r="G48" t="s">
        <v>39</v>
      </c>
      <c r="H48">
        <v>35</v>
      </c>
      <c r="I48">
        <v>35</v>
      </c>
      <c r="J48">
        <v>2017</v>
      </c>
      <c r="K48">
        <v>2017</v>
      </c>
      <c r="L48">
        <v>7876.9601999999995</v>
      </c>
      <c r="BC48">
        <f t="shared" si="1"/>
        <v>0.02469694550532114</v>
      </c>
      <c r="BD48" t="e">
        <f t="shared" si="0"/>
        <v>#REF!</v>
      </c>
    </row>
    <row r="49" spans="2:56" ht="12.75">
      <c r="B49" t="s">
        <v>391</v>
      </c>
      <c r="C49" t="s">
        <v>392</v>
      </c>
      <c r="D49" t="s">
        <v>357</v>
      </c>
      <c r="E49" t="s">
        <v>94</v>
      </c>
      <c r="F49" t="s">
        <v>38</v>
      </c>
      <c r="G49" t="s">
        <v>39</v>
      </c>
      <c r="H49">
        <v>131</v>
      </c>
      <c r="I49">
        <v>131</v>
      </c>
      <c r="J49">
        <v>2017</v>
      </c>
      <c r="K49">
        <v>2017</v>
      </c>
      <c r="L49">
        <v>41664.0418</v>
      </c>
      <c r="BC49">
        <f t="shared" si="1"/>
        <v>0.13063092154077688</v>
      </c>
      <c r="BD49" t="e">
        <f t="shared" si="0"/>
        <v>#REF!</v>
      </c>
    </row>
    <row r="50" spans="2:12" ht="12.75">
      <c r="B50" t="s">
        <v>393</v>
      </c>
      <c r="C50" t="s">
        <v>394</v>
      </c>
      <c r="D50" t="s">
        <v>357</v>
      </c>
      <c r="E50" t="s">
        <v>94</v>
      </c>
      <c r="F50" t="s">
        <v>38</v>
      </c>
      <c r="G50" t="s">
        <v>39</v>
      </c>
      <c r="H50">
        <v>161</v>
      </c>
      <c r="I50">
        <v>161</v>
      </c>
      <c r="J50">
        <v>2017</v>
      </c>
      <c r="K50">
        <v>2017</v>
      </c>
      <c r="L50">
        <v>23542.297999999995</v>
      </c>
    </row>
    <row r="51" spans="2:12" ht="12.75">
      <c r="B51" t="s">
        <v>395</v>
      </c>
      <c r="C51" t="s">
        <v>396</v>
      </c>
      <c r="D51" t="s">
        <v>357</v>
      </c>
      <c r="E51" t="s">
        <v>94</v>
      </c>
      <c r="F51" t="s">
        <v>38</v>
      </c>
      <c r="G51" t="s">
        <v>39</v>
      </c>
      <c r="H51" t="s">
        <v>397</v>
      </c>
      <c r="I51" t="s">
        <v>397</v>
      </c>
      <c r="J51">
        <v>2016</v>
      </c>
      <c r="K51">
        <v>2017</v>
      </c>
      <c r="L51">
        <v>23095.72515565852</v>
      </c>
    </row>
    <row r="52" spans="2:56" ht="12.75">
      <c r="B52">
        <v>7</v>
      </c>
      <c r="C52" t="s">
        <v>287</v>
      </c>
      <c r="D52" t="s">
        <v>288</v>
      </c>
      <c r="E52" t="s">
        <v>94</v>
      </c>
      <c r="F52" t="s">
        <v>38</v>
      </c>
      <c r="G52" t="s">
        <v>284</v>
      </c>
      <c r="H52">
        <v>24310.5</v>
      </c>
      <c r="I52">
        <v>24310.5</v>
      </c>
      <c r="J52">
        <v>2017</v>
      </c>
      <c r="K52">
        <v>2019</v>
      </c>
      <c r="L52">
        <v>102540.52747862219</v>
      </c>
      <c r="U52">
        <v>234158.88040572457</v>
      </c>
      <c r="V52">
        <v>0</v>
      </c>
      <c r="W52">
        <v>0</v>
      </c>
      <c r="X52">
        <v>102540.52747862219</v>
      </c>
      <c r="Y52">
        <v>125132.46170009213</v>
      </c>
      <c r="AK52">
        <v>0</v>
      </c>
      <c r="AL52">
        <v>0</v>
      </c>
      <c r="AN52" t="s">
        <v>75</v>
      </c>
      <c r="AP52">
        <v>0</v>
      </c>
      <c r="AQ52">
        <v>0</v>
      </c>
      <c r="AS52" t="s">
        <v>288</v>
      </c>
      <c r="AT52" t="s">
        <v>289</v>
      </c>
      <c r="AU52">
        <v>234158.88040572457</v>
      </c>
      <c r="AV52">
        <v>0</v>
      </c>
      <c r="BD52" t="e">
        <f>$AZ$26*(-1)*BC52</f>
        <v>#REF!</v>
      </c>
    </row>
    <row r="53" spans="2:48" ht="12.75">
      <c r="B53">
        <v>8</v>
      </c>
      <c r="C53" t="s">
        <v>64</v>
      </c>
      <c r="D53" t="s">
        <v>65</v>
      </c>
      <c r="E53" t="s">
        <v>66</v>
      </c>
      <c r="F53" t="s">
        <v>67</v>
      </c>
      <c r="G53" t="s">
        <v>68</v>
      </c>
      <c r="H53">
        <v>0</v>
      </c>
      <c r="I53">
        <v>4500</v>
      </c>
      <c r="J53" t="s">
        <v>41</v>
      </c>
      <c r="K53">
        <v>2022</v>
      </c>
      <c r="L53">
        <v>857.7248900000001</v>
      </c>
      <c r="S53">
        <v>7</v>
      </c>
      <c r="U53">
        <v>4735270.170790379</v>
      </c>
      <c r="V53">
        <v>5858</v>
      </c>
      <c r="W53">
        <v>16911.500200000002</v>
      </c>
      <c r="X53">
        <v>20145.833162800005</v>
      </c>
      <c r="Y53">
        <v>6622.52816</v>
      </c>
      <c r="AK53">
        <v>3930.5092</v>
      </c>
      <c r="AL53">
        <v>-3930.5092</v>
      </c>
      <c r="AP53">
        <v>3930.5092</v>
      </c>
      <c r="AQ53">
        <v>-3930.5092</v>
      </c>
      <c r="AS53" t="s">
        <v>69</v>
      </c>
      <c r="AT53" t="s">
        <v>70</v>
      </c>
      <c r="AU53">
        <v>4735270.170790379</v>
      </c>
      <c r="AV53">
        <v>0</v>
      </c>
    </row>
    <row r="54" spans="2:48" ht="12.75">
      <c r="B54">
        <v>9</v>
      </c>
      <c r="C54" t="s">
        <v>85</v>
      </c>
      <c r="D54" t="s">
        <v>86</v>
      </c>
      <c r="E54" t="s">
        <v>87</v>
      </c>
      <c r="F54" t="s">
        <v>88</v>
      </c>
      <c r="G54" t="s">
        <v>89</v>
      </c>
      <c r="H54">
        <v>3</v>
      </c>
      <c r="I54">
        <v>3</v>
      </c>
      <c r="J54">
        <v>2014</v>
      </c>
      <c r="K54">
        <v>2018</v>
      </c>
      <c r="L54">
        <v>676.9988466666546</v>
      </c>
      <c r="S54" t="e">
        <v>#N/A</v>
      </c>
      <c r="U54">
        <v>89152.601283884</v>
      </c>
      <c r="V54">
        <v>7484</v>
      </c>
      <c r="W54">
        <v>16685.48852</v>
      </c>
      <c r="X54">
        <v>20631.82092</v>
      </c>
      <c r="Y54">
        <v>44351.29184388399</v>
      </c>
      <c r="AK54">
        <v>36642.933</v>
      </c>
      <c r="AL54">
        <v>-36642.933</v>
      </c>
      <c r="AN54">
        <v>-4884.83066</v>
      </c>
      <c r="AP54">
        <v>36642.933</v>
      </c>
      <c r="AS54" t="s">
        <v>86</v>
      </c>
      <c r="AT54" t="s">
        <v>90</v>
      </c>
      <c r="AU54">
        <v>89152.601283884</v>
      </c>
      <c r="AV54">
        <v>0</v>
      </c>
    </row>
    <row r="55" spans="2:56" ht="12.75">
      <c r="B55">
        <v>10</v>
      </c>
      <c r="C55" t="s">
        <v>155</v>
      </c>
      <c r="D55" t="s">
        <v>156</v>
      </c>
      <c r="E55" t="s">
        <v>157</v>
      </c>
      <c r="F55" t="s">
        <v>158</v>
      </c>
      <c r="G55" t="s">
        <v>89</v>
      </c>
      <c r="H55">
        <v>8</v>
      </c>
      <c r="I55">
        <v>8</v>
      </c>
      <c r="J55">
        <v>2015</v>
      </c>
      <c r="K55">
        <v>2021</v>
      </c>
      <c r="L55">
        <v>28031.913269716915</v>
      </c>
      <c r="S55" t="e">
        <v>#N/A</v>
      </c>
      <c r="U55">
        <v>482517.5513044032</v>
      </c>
      <c r="V55">
        <v>0</v>
      </c>
      <c r="W55">
        <v>2316.016316752222</v>
      </c>
      <c r="X55">
        <v>28031.913269716915</v>
      </c>
      <c r="Y55">
        <v>179666.00535207143</v>
      </c>
      <c r="AK55">
        <v>2316.016316752222</v>
      </c>
      <c r="AL55">
        <v>-2316.016316752222</v>
      </c>
      <c r="AN55">
        <v>-25214.406730283084</v>
      </c>
      <c r="AP55">
        <v>2316.016316752222</v>
      </c>
      <c r="AQ55">
        <v>-2316.016316752222</v>
      </c>
      <c r="AS55" t="s">
        <v>156</v>
      </c>
      <c r="AT55" t="s">
        <v>159</v>
      </c>
      <c r="AU55">
        <v>482517.5513044032</v>
      </c>
      <c r="AV55">
        <v>0</v>
      </c>
      <c r="BD55" t="e">
        <f>$AZ$26*(-1)*BC55</f>
        <v>#REF!</v>
      </c>
    </row>
    <row r="56" spans="2:56" ht="12.75">
      <c r="B56">
        <v>11</v>
      </c>
      <c r="C56" t="s">
        <v>167</v>
      </c>
      <c r="D56" t="s">
        <v>168</v>
      </c>
      <c r="E56" t="s">
        <v>169</v>
      </c>
      <c r="F56" t="s">
        <v>170</v>
      </c>
      <c r="G56" t="s">
        <v>89</v>
      </c>
      <c r="H56">
        <v>0</v>
      </c>
      <c r="I56">
        <v>78</v>
      </c>
      <c r="J56">
        <v>2016</v>
      </c>
      <c r="K56">
        <v>2020</v>
      </c>
      <c r="L56">
        <v>136.24640476765813</v>
      </c>
      <c r="S56" t="e">
        <v>#N/A</v>
      </c>
      <c r="U56">
        <v>3621.9459396507964</v>
      </c>
      <c r="V56">
        <v>0</v>
      </c>
      <c r="W56">
        <v>1357</v>
      </c>
      <c r="X56">
        <v>136.24640476765813</v>
      </c>
      <c r="Y56">
        <v>616.8796315796102</v>
      </c>
      <c r="AK56">
        <v>387.01809426599453</v>
      </c>
      <c r="AL56">
        <v>-387.01809426599453</v>
      </c>
      <c r="AN56" t="s">
        <v>75</v>
      </c>
      <c r="AP56">
        <v>387.01809426599453</v>
      </c>
      <c r="AQ56">
        <v>-387.01809426599453</v>
      </c>
      <c r="AS56" t="s">
        <v>171</v>
      </c>
      <c r="AT56" t="s">
        <v>172</v>
      </c>
      <c r="AU56">
        <v>3621.9459396507964</v>
      </c>
      <c r="AV56">
        <v>0</v>
      </c>
      <c r="BD56" t="e">
        <f>$AZ$26*(-1)*BC56</f>
        <v>#REF!</v>
      </c>
    </row>
    <row r="57" spans="2:56" ht="12.75">
      <c r="B57">
        <v>12</v>
      </c>
      <c r="C57" t="s">
        <v>398</v>
      </c>
      <c r="D57" t="s">
        <v>399</v>
      </c>
      <c r="E57" t="s">
        <v>66</v>
      </c>
      <c r="F57" t="s">
        <v>38</v>
      </c>
      <c r="G57" t="s">
        <v>400</v>
      </c>
      <c r="H57">
        <v>97</v>
      </c>
      <c r="I57">
        <v>97</v>
      </c>
      <c r="J57">
        <v>2005</v>
      </c>
      <c r="K57">
        <v>2017</v>
      </c>
      <c r="L57">
        <f>((((((52027.6494123195)+-14557.7642123195)+1323.03724)+2640.83636088)+19288.1082728002)+-18384.2492699773)+5074.84413960925</f>
        <v>47412.461943312155</v>
      </c>
      <c r="S57">
        <v>-1</v>
      </c>
      <c r="U57">
        <v>2110394.44146</v>
      </c>
      <c r="V57">
        <v>1484071.7993099997</v>
      </c>
      <c r="W57">
        <v>588852.7569500002</v>
      </c>
      <c r="X57">
        <v>37469.8852</v>
      </c>
      <c r="Y57">
        <v>0</v>
      </c>
      <c r="AK57">
        <v>205343.43787835998</v>
      </c>
      <c r="AL57">
        <v>-205343.43787835998</v>
      </c>
      <c r="AP57">
        <v>205343.43787835998</v>
      </c>
      <c r="AQ57">
        <v>-205343.43787835998</v>
      </c>
      <c r="AS57" t="s">
        <v>213</v>
      </c>
      <c r="AT57" t="s">
        <v>216</v>
      </c>
      <c r="AU57">
        <v>2110394.44146</v>
      </c>
      <c r="AV57">
        <v>0</v>
      </c>
      <c r="BD57" t="e">
        <f>$AZ$26*(-1)*BC57</f>
        <v>#REF!</v>
      </c>
    </row>
    <row r="58" spans="2:56" ht="12.75">
      <c r="B58">
        <v>13</v>
      </c>
      <c r="C58" t="s">
        <v>291</v>
      </c>
      <c r="D58" t="s">
        <v>292</v>
      </c>
      <c r="E58" t="s">
        <v>177</v>
      </c>
      <c r="F58" t="s">
        <v>293</v>
      </c>
      <c r="G58" t="s">
        <v>39</v>
      </c>
      <c r="H58" t="s">
        <v>294</v>
      </c>
      <c r="I58" t="s">
        <v>295</v>
      </c>
      <c r="J58">
        <v>2009</v>
      </c>
      <c r="K58">
        <v>2022</v>
      </c>
      <c r="L58">
        <v>2199.555656228562</v>
      </c>
      <c r="S58" t="e">
        <v>#N/A</v>
      </c>
      <c r="U58">
        <v>96649.04385744408</v>
      </c>
      <c r="V58">
        <v>1742.4</v>
      </c>
      <c r="W58">
        <v>0</v>
      </c>
      <c r="X58">
        <v>2199.555656228562</v>
      </c>
      <c r="Y58">
        <v>0</v>
      </c>
      <c r="AK58">
        <v>0</v>
      </c>
      <c r="AL58">
        <v>0</v>
      </c>
      <c r="AP58">
        <v>0</v>
      </c>
      <c r="AQ58">
        <v>0</v>
      </c>
      <c r="AS58" t="s">
        <v>292</v>
      </c>
      <c r="AT58" t="s">
        <v>296</v>
      </c>
      <c r="AU58">
        <v>96649.04385744408</v>
      </c>
      <c r="AV58">
        <v>0</v>
      </c>
      <c r="BD58" t="e">
        <f>$AZ$26*(-1)*BC58</f>
        <v>#REF!</v>
      </c>
    </row>
    <row r="59" spans="2:56" ht="12.75">
      <c r="B59">
        <v>14</v>
      </c>
      <c r="C59" t="s">
        <v>307</v>
      </c>
      <c r="D59" t="s">
        <v>308</v>
      </c>
      <c r="E59" t="s">
        <v>309</v>
      </c>
      <c r="F59" t="s">
        <v>310</v>
      </c>
      <c r="G59" t="s">
        <v>89</v>
      </c>
      <c r="H59">
        <v>0</v>
      </c>
      <c r="I59">
        <v>243</v>
      </c>
      <c r="J59">
        <v>2017</v>
      </c>
      <c r="K59">
        <v>2018</v>
      </c>
      <c r="L59">
        <v>17201.2752</v>
      </c>
      <c r="W59">
        <v>0</v>
      </c>
      <c r="X59">
        <v>17201.2752</v>
      </c>
      <c r="Y59">
        <v>28947.913233934418</v>
      </c>
      <c r="AS59" t="e">
        <v>#N/A</v>
      </c>
      <c r="AT59" t="e">
        <v>#N/A</v>
      </c>
      <c r="AU59">
        <v>46149.1884339344</v>
      </c>
      <c r="AV59">
        <v>0</v>
      </c>
      <c r="BD59" t="e">
        <f>$AZ$26*(-1)*BC59</f>
        <v>#REF!</v>
      </c>
    </row>
    <row r="60" spans="2:12" ht="12.75">
      <c r="B60" t="s">
        <v>401</v>
      </c>
      <c r="L60">
        <f>SUM(L25:L59)-L25</f>
        <v>564639.4400000002</v>
      </c>
    </row>
    <row r="61" spans="2:56" ht="12.75">
      <c r="B61" t="s">
        <v>402</v>
      </c>
      <c r="L61">
        <f>L60+L24</f>
        <v>664317.8431716172</v>
      </c>
      <c r="AU61">
        <v>13682928.984549074</v>
      </c>
      <c r="AV61">
        <v>0</v>
      </c>
      <c r="BD61" t="e">
        <f>$AZ$26*(-1)*BC61</f>
        <v>#REF!</v>
      </c>
    </row>
    <row r="62" ht="12.75">
      <c r="BD62" t="e">
        <f>$AZ$26*(-1)*BC62</f>
        <v>#REF!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00390625" defaultRowHeight="12.75"/>
  <sheetData>
    <row r="1" ht="12.75">
      <c r="I1" t="s">
        <v>403</v>
      </c>
    </row>
    <row r="3" ht="12.75">
      <c r="A3" t="s">
        <v>404</v>
      </c>
    </row>
    <row r="5" ht="12.75">
      <c r="A5" t="s">
        <v>405</v>
      </c>
    </row>
    <row r="6" ht="12.75">
      <c r="A6" t="s">
        <v>9</v>
      </c>
    </row>
    <row r="7" ht="12.75">
      <c r="A7" t="s">
        <v>406</v>
      </c>
    </row>
    <row r="11" spans="1:9" ht="12.75">
      <c r="A11" t="s">
        <v>12</v>
      </c>
      <c r="B11" t="s">
        <v>13</v>
      </c>
      <c r="C11" t="s">
        <v>407</v>
      </c>
      <c r="E11" t="s">
        <v>408</v>
      </c>
      <c r="G11" t="s">
        <v>409</v>
      </c>
      <c r="I11" t="s">
        <v>410</v>
      </c>
    </row>
    <row r="12" spans="3:8" ht="12.75">
      <c r="C12" t="s">
        <v>411</v>
      </c>
      <c r="D12" t="s">
        <v>412</v>
      </c>
      <c r="E12" t="s">
        <v>411</v>
      </c>
      <c r="F12" t="s">
        <v>412</v>
      </c>
      <c r="G12" t="s">
        <v>413</v>
      </c>
      <c r="H12" t="s">
        <v>412</v>
      </c>
    </row>
    <row r="13" spans="1:9" ht="12.75">
      <c r="A13">
        <v>1</v>
      </c>
      <c r="B13">
        <v>2</v>
      </c>
      <c r="C13">
        <v>3</v>
      </c>
      <c r="D13">
        <v>4</v>
      </c>
      <c r="E13">
        <v>5</v>
      </c>
      <c r="F13">
        <v>6</v>
      </c>
      <c r="G13">
        <v>7</v>
      </c>
      <c r="H13">
        <v>8</v>
      </c>
      <c r="I13">
        <v>9</v>
      </c>
    </row>
    <row r="14" ht="12.75">
      <c r="A14" t="s">
        <v>32</v>
      </c>
    </row>
    <row r="15" ht="12.75">
      <c r="A15" t="s">
        <v>33</v>
      </c>
    </row>
    <row r="16" ht="12.75">
      <c r="A16" t="s">
        <v>34</v>
      </c>
    </row>
    <row r="17" ht="12.75">
      <c r="A17" t="s">
        <v>43</v>
      </c>
    </row>
    <row r="18" ht="12.75">
      <c r="A18" t="s">
        <v>55</v>
      </c>
    </row>
    <row r="19" ht="12.75">
      <c r="A19" t="s">
        <v>56</v>
      </c>
    </row>
    <row r="20" ht="12.75">
      <c r="A20" t="s">
        <v>414</v>
      </c>
    </row>
    <row r="21" ht="12.75">
      <c r="A21" t="s">
        <v>57</v>
      </c>
    </row>
    <row r="22" ht="12.75">
      <c r="A22" t="s">
        <v>58</v>
      </c>
    </row>
    <row r="23" ht="12.75">
      <c r="A23" t="s">
        <v>415</v>
      </c>
    </row>
    <row r="24" ht="12.75">
      <c r="A24" t="s">
        <v>59</v>
      </c>
    </row>
    <row r="25" ht="12.75">
      <c r="A25" t="s">
        <v>60</v>
      </c>
    </row>
    <row r="26" ht="12.75">
      <c r="A26" t="s">
        <v>416</v>
      </c>
    </row>
    <row r="27" ht="12.75">
      <c r="A27" t="s">
        <v>61</v>
      </c>
    </row>
    <row r="28" ht="12.75">
      <c r="A28" t="s">
        <v>62</v>
      </c>
    </row>
    <row r="29" ht="12.75">
      <c r="A29" t="s">
        <v>417</v>
      </c>
    </row>
    <row r="30" ht="12.75">
      <c r="A30" t="s">
        <v>418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84</v>
      </c>
    </row>
    <row r="36" ht="12.75">
      <c r="A36" t="s">
        <v>173</v>
      </c>
    </row>
    <row r="37" ht="12.75">
      <c r="A37" t="s">
        <v>174</v>
      </c>
    </row>
    <row r="38" ht="12.75">
      <c r="A38" t="s">
        <v>181</v>
      </c>
    </row>
    <row r="39" ht="12.75">
      <c r="A39" t="s">
        <v>279</v>
      </c>
    </row>
    <row r="40" ht="12.75">
      <c r="A40" t="s">
        <v>280</v>
      </c>
    </row>
    <row r="41" ht="12.75">
      <c r="A41" t="s">
        <v>419</v>
      </c>
    </row>
    <row r="42" ht="12.75">
      <c r="A42" t="s">
        <v>420</v>
      </c>
    </row>
    <row r="43" ht="12.75">
      <c r="A43" t="s">
        <v>311</v>
      </c>
    </row>
    <row r="44" ht="12.75">
      <c r="A44" t="s">
        <v>312</v>
      </c>
    </row>
    <row r="45" ht="12.75">
      <c r="A45" t="s">
        <v>313</v>
      </c>
    </row>
    <row r="46" ht="12.75">
      <c r="A46" t="s">
        <v>314</v>
      </c>
    </row>
    <row r="47" ht="12.75">
      <c r="A47" t="s">
        <v>421</v>
      </c>
    </row>
    <row r="48" ht="12.75">
      <c r="A48" t="s">
        <v>315</v>
      </c>
    </row>
    <row r="49" ht="12.75">
      <c r="A49" t="s">
        <v>316</v>
      </c>
    </row>
    <row r="50" ht="12.75">
      <c r="A50" t="s">
        <v>422</v>
      </c>
    </row>
    <row r="51" ht="12.75">
      <c r="A51" t="s">
        <v>317</v>
      </c>
    </row>
    <row r="54" ht="12.75">
      <c r="A54" t="s">
        <v>423</v>
      </c>
    </row>
    <row r="55" spans="1:5" ht="12.75">
      <c r="A55" t="s">
        <v>322</v>
      </c>
      <c r="E55" t="s">
        <v>323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2.75"/>
  <sheetData>
    <row r="1" ht="12.75">
      <c r="K1" t="s">
        <v>424</v>
      </c>
    </row>
    <row r="5" ht="12.75">
      <c r="B5" t="s">
        <v>425</v>
      </c>
    </row>
    <row r="6" ht="12.75">
      <c r="B6" t="s">
        <v>426</v>
      </c>
    </row>
    <row r="7" ht="12.75">
      <c r="B7" t="s">
        <v>9</v>
      </c>
    </row>
    <row r="8" ht="12.75">
      <c r="B8" t="s">
        <v>427</v>
      </c>
    </row>
    <row r="11" spans="1:7" ht="12.75">
      <c r="A11" t="s">
        <v>428</v>
      </c>
      <c r="B11" t="s">
        <v>429</v>
      </c>
      <c r="C11" t="s">
        <v>430</v>
      </c>
      <c r="G11" t="s">
        <v>431</v>
      </c>
    </row>
    <row r="12" spans="3:11" ht="12.75">
      <c r="C12" t="s">
        <v>432</v>
      </c>
      <c r="E12" t="s">
        <v>433</v>
      </c>
      <c r="G12" t="s">
        <v>434</v>
      </c>
      <c r="I12" t="s">
        <v>435</v>
      </c>
      <c r="K12" t="s">
        <v>436</v>
      </c>
    </row>
    <row r="13" spans="3:12" ht="12.75">
      <c r="C13" t="s">
        <v>411</v>
      </c>
      <c r="D13" t="s">
        <v>412</v>
      </c>
      <c r="E13" t="s">
        <v>411</v>
      </c>
      <c r="F13" t="s">
        <v>412</v>
      </c>
      <c r="G13" t="s">
        <v>411</v>
      </c>
      <c r="H13" t="s">
        <v>412</v>
      </c>
      <c r="I13" t="s">
        <v>411</v>
      </c>
      <c r="J13" t="s">
        <v>412</v>
      </c>
      <c r="K13" t="s">
        <v>411</v>
      </c>
      <c r="L13" t="s">
        <v>412</v>
      </c>
    </row>
    <row r="14" spans="1:12" ht="12.7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  <c r="K14">
        <v>11</v>
      </c>
      <c r="L14">
        <v>12</v>
      </c>
    </row>
    <row r="20" ht="12.75">
      <c r="A20" t="s">
        <v>423</v>
      </c>
    </row>
    <row r="21" spans="1:5" ht="12.75">
      <c r="A21" t="s">
        <v>322</v>
      </c>
      <c r="E21" t="s">
        <v>323</v>
      </c>
    </row>
    <row r="23" ht="12.75">
      <c r="A23" t="s">
        <v>437</v>
      </c>
    </row>
    <row r="24" spans="1:6" ht="12.75">
      <c r="A24" t="s">
        <v>438</v>
      </c>
      <c r="E24" t="s">
        <v>323</v>
      </c>
      <c r="F24" t="s">
        <v>439</v>
      </c>
    </row>
    <row r="26" ht="12.75">
      <c r="F26" t="s">
        <v>440</v>
      </c>
    </row>
    <row r="27" ht="12.75">
      <c r="F27" t="s">
        <v>441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fokin</cp:lastModifiedBy>
  <dcterms:modified xsi:type="dcterms:W3CDTF">2017-01-24T11:56:51Z</dcterms:modified>
  <cp:category/>
  <cp:version/>
  <cp:contentType/>
  <cp:contentStatus/>
</cp:coreProperties>
</file>